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665" windowHeight="4560" tabRatio="601" activeTab="0"/>
  </bookViews>
  <sheets>
    <sheet name="заг.фонд за І квар.2013 р." sheetId="1" r:id="rId1"/>
    <sheet name="спец.фонд за І квар. 2013 р." sheetId="2" r:id="rId2"/>
  </sheets>
  <definedNames>
    <definedName name="_xlnm.Print_Titles" localSheetId="0">'заг.фонд за І квар.2013 р.'!$4:$6</definedName>
    <definedName name="_xlnm.Print_Titles" localSheetId="1">'спец.фонд за І квар. 2013 р.'!$4:$6</definedName>
    <definedName name="_xlnm.Print_Area" localSheetId="0">'заг.фонд за І квар.2013 р.'!$A$1:$V$139</definedName>
  </definedNames>
  <calcPr fullCalcOnLoad="1"/>
</workbook>
</file>

<file path=xl/sharedStrings.xml><?xml version="1.0" encoding="utf-8"?>
<sst xmlns="http://schemas.openxmlformats.org/spreadsheetml/2006/main" count="889" uniqueCount="286">
  <si>
    <t>Всього</t>
  </si>
  <si>
    <t>010116</t>
  </si>
  <si>
    <t>Органи місцевого самоврядування</t>
  </si>
  <si>
    <t>090412</t>
  </si>
  <si>
    <t>Інші видатки</t>
  </si>
  <si>
    <t>150101</t>
  </si>
  <si>
    <t>Капітальні вкладення</t>
  </si>
  <si>
    <t>240600</t>
  </si>
  <si>
    <t>250102</t>
  </si>
  <si>
    <t>091101</t>
  </si>
  <si>
    <t>091204</t>
  </si>
  <si>
    <t>091207</t>
  </si>
  <si>
    <t>100102</t>
  </si>
  <si>
    <t>120201</t>
  </si>
  <si>
    <t>Видатки спеціального фонду</t>
  </si>
  <si>
    <t>170703</t>
  </si>
  <si>
    <t>250301</t>
  </si>
  <si>
    <t xml:space="preserve"> (тис.грн.)</t>
  </si>
  <si>
    <t>КФКВ</t>
  </si>
  <si>
    <t xml:space="preserve">Видатки загального фонду </t>
  </si>
  <si>
    <t xml:space="preserve">РАЗОМ
</t>
  </si>
  <si>
    <t>8
(гр9+гр12)</t>
  </si>
  <si>
    <t>14(гр3 +гр.8)</t>
  </si>
  <si>
    <t>Виконавчий комітет міської ради</t>
  </si>
  <si>
    <t>091103</t>
  </si>
  <si>
    <t>Програми і заходи стосовно  молоді  і сім'ї</t>
  </si>
  <si>
    <t>130102</t>
  </si>
  <si>
    <t>Спортивні заходи</t>
  </si>
  <si>
    <t>250404</t>
  </si>
  <si>
    <t>Разом</t>
  </si>
  <si>
    <t>010113</t>
  </si>
  <si>
    <t>Фінансові органи</t>
  </si>
  <si>
    <t>061007</t>
  </si>
  <si>
    <t>Фінансування програми боротьби зі злочинністю та забезпечення охорони громадського порядку у м.Нетішин на 2003-2005 роки</t>
  </si>
  <si>
    <t>081002</t>
  </si>
  <si>
    <t>110202</t>
  </si>
  <si>
    <t>Музеї</t>
  </si>
  <si>
    <t>Періодичні видання</t>
  </si>
  <si>
    <t>Фінансування видатків на будівництво, реконструкцію, ремонт і утримання автомобільних доріг загального користування</t>
  </si>
  <si>
    <t>Кошти, що передаються до державного бюджету з бюджету міста</t>
  </si>
  <si>
    <t>070101</t>
  </si>
  <si>
    <t>Дитячі дошкільні заклади</t>
  </si>
  <si>
    <t>070201</t>
  </si>
  <si>
    <t>Загальноосвітні школи</t>
  </si>
  <si>
    <t>070202</t>
  </si>
  <si>
    <t>Вечірні школи</t>
  </si>
  <si>
    <t>070401</t>
  </si>
  <si>
    <t>Позашкільні заклади освіти, заходи із позашкільної роботи з дітьми</t>
  </si>
  <si>
    <t>070802</t>
  </si>
  <si>
    <t>Методична робота</t>
  </si>
  <si>
    <t>070804</t>
  </si>
  <si>
    <t>Централізовані бухгалтерії міських відділів освіти</t>
  </si>
  <si>
    <t>110201</t>
  </si>
  <si>
    <t>Бібліотеки</t>
  </si>
  <si>
    <t>110205</t>
  </si>
  <si>
    <t>Школи естетичного виховання</t>
  </si>
  <si>
    <t>110204</t>
  </si>
  <si>
    <t>Клуби</t>
  </si>
  <si>
    <t>110502</t>
  </si>
  <si>
    <t>Інші культурноосвітні заклади і заходи</t>
  </si>
  <si>
    <t>Видатки на соціальний захист (матеріальна допомога малозабезпеченим сім'ям)</t>
  </si>
  <si>
    <t>Управління праці і соціального захисту населення</t>
  </si>
  <si>
    <t>Територіальні центри та відділення соціальної допомоги на дому</t>
  </si>
  <si>
    <t>Пільги що надаються населенню (крім  ВВв та праці) по оплаті житлово-комунальних послуг та природного газу</t>
  </si>
  <si>
    <t>Розпорядники,визначені рішенням міськвиконкому</t>
  </si>
  <si>
    <t>Заходи по охороні природного навколишнього середовища</t>
  </si>
  <si>
    <t>РАЗОМ ВИДАТКІВ</t>
  </si>
  <si>
    <t>1</t>
  </si>
  <si>
    <t>090207</t>
  </si>
  <si>
    <t>Пільги громадян, які постраждали внаслідок Чорнобильської катастрофи на житлово-комунальні послуги</t>
  </si>
  <si>
    <t>090209</t>
  </si>
  <si>
    <t>Інші пільги громадян, які постраждали внаслідок Чорнобильської катастрофи</t>
  </si>
  <si>
    <t>150107</t>
  </si>
  <si>
    <t>090204</t>
  </si>
  <si>
    <t>Пільги ветеранам військової служби та ветеранам органів внутрішніх справ на житлово-комунальні послуги</t>
  </si>
  <si>
    <t>090206</t>
  </si>
  <si>
    <t>Інші пільги ветеранам військової служби та ветеранам органів внутрішніх справ</t>
  </si>
  <si>
    <t>Капітальний ремонт житлового фонду</t>
  </si>
  <si>
    <t>100203</t>
  </si>
  <si>
    <t>Благоустрій міста</t>
  </si>
  <si>
    <t>ПНЗ "Школа мистецтв"</t>
  </si>
  <si>
    <t>090201</t>
  </si>
  <si>
    <t>090202</t>
  </si>
  <si>
    <t>Пільги ветеранам війни та праці на придбання твердого палива та скрапленого газу</t>
  </si>
  <si>
    <t>090203</t>
  </si>
  <si>
    <t>090302</t>
  </si>
  <si>
    <t>090303</t>
  </si>
  <si>
    <t>090304</t>
  </si>
  <si>
    <t>090305</t>
  </si>
  <si>
    <t>090306</t>
  </si>
  <si>
    <t>090401</t>
  </si>
  <si>
    <t>090405</t>
  </si>
  <si>
    <t>Допомога в з"язку з вагітністю і пологами</t>
  </si>
  <si>
    <t>Допомога на догляд за дитиною віком до 3-х років незастрахованим особам</t>
  </si>
  <si>
    <t>Одноразова допомога при народженні дитини</t>
  </si>
  <si>
    <t>Допомога на дітей, які перебувають під опікою чи піклуванням</t>
  </si>
  <si>
    <t>Допомога на дітей одиноким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</si>
  <si>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</si>
  <si>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</si>
  <si>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</si>
  <si>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</si>
  <si>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</si>
  <si>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населення</t>
  </si>
  <si>
    <t>160101</t>
  </si>
  <si>
    <t>180404</t>
  </si>
  <si>
    <t>Підтримка малого і середнього підприємництва</t>
  </si>
  <si>
    <t>Резервний фонд бюджету міста</t>
  </si>
  <si>
    <t>Управління освіти виконавчого комітету міської ради</t>
  </si>
  <si>
    <t>Відділ культури виконавчого комітету міської ради</t>
  </si>
  <si>
    <t>Управління праці та соціального захисту населення</t>
  </si>
  <si>
    <t xml:space="preserve"> Фінансове управління виконавчого комітету міської ради</t>
  </si>
  <si>
    <t>090208</t>
  </si>
  <si>
    <t>Пільги громадянам, які постраждали внаслідок Чорнобильської катастрофи на придбання твердого палива і скрапленого газу</t>
  </si>
  <si>
    <t>180107</t>
  </si>
  <si>
    <t>Фінансування енергозберігаючих заходів</t>
  </si>
  <si>
    <t>091106</t>
  </si>
  <si>
    <t>Програма розвитку земельних відносин</t>
  </si>
  <si>
    <t>Центр ресоціалізації наркозалежної молоді</t>
  </si>
  <si>
    <t>Центр соціальних служб для молоді</t>
  </si>
  <si>
    <t>Програма запобігання дитячій бездоглядності</t>
  </si>
  <si>
    <t>Реабілітаційний центр</t>
  </si>
  <si>
    <t>091214</t>
  </si>
  <si>
    <t>090802</t>
  </si>
  <si>
    <t>070805</t>
  </si>
  <si>
    <t>Групи централізованого господарського обслуговування</t>
  </si>
  <si>
    <t>Програма поетапного покращення надання медичної допомоги</t>
  </si>
  <si>
    <t>060702</t>
  </si>
  <si>
    <t>Прогама забезпечення пожежної бехпеки та об"єктів усіх форм власності, розвитку підрозділів пожежної охорони міста на 2003-2010роки</t>
  </si>
  <si>
    <t>060103</t>
  </si>
  <si>
    <t>Фінансування програми розвитку дорожнього руху та його безпеки на 2003-2007роки</t>
  </si>
  <si>
    <t>Фінансування програми організаційного забезпечення діяльності Нетішинського міського суду на 2003-2005роки</t>
  </si>
  <si>
    <t>Інші видатки ( Об"єднання шкільних їдалень )</t>
  </si>
  <si>
    <t>Інші видатки (допомога дітям під опікою)</t>
  </si>
  <si>
    <t>Пільги ветеранам війни та праці, реабілітованим громадянам, які стали інвалідами внаслідок репресій, або є пенсіонерами на житлово-комунальні послуги</t>
  </si>
  <si>
    <t>Інші пільги ветеранам війни та праці, реабілітованим громадянам, які стали інвалідами внаслідок репресій або є пенсіонерами</t>
  </si>
  <si>
    <t xml:space="preserve">           Назва
        головного
    розпорядника                                          Назва
          коштів                                           підрозділу
                                                       бюджетної класифікації      
  </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</si>
  <si>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військовослужбовцям звіл</t>
  </si>
  <si>
    <t>Затверджено сесією на 2004 рік</t>
  </si>
  <si>
    <t>Передбачено на І квартал 2004р.</t>
  </si>
  <si>
    <t>% виконання до затвердженого сесією на рік</t>
  </si>
  <si>
    <t xml:space="preserve">% виконання до передбаченого на І квартал </t>
  </si>
  <si>
    <t>091108</t>
  </si>
  <si>
    <t>Заходи по реалізації програм відпочинку та оздоровлення дітей</t>
  </si>
  <si>
    <t>091102</t>
  </si>
  <si>
    <t>Програма зміцнення законності посилення боротьби зі злочиністю міста Нетішина та сприяння діяльності прокуратури міста на 2004-2005 роки</t>
  </si>
  <si>
    <t>250908</t>
  </si>
  <si>
    <t>Надання пільгового довгострокового кредиту громадянам на будівництво (реконструкцію) та придбання житла</t>
  </si>
  <si>
    <t>Начальник фінансового управління</t>
  </si>
  <si>
    <t>виконавчого комітету міської ради</t>
  </si>
  <si>
    <t>Погоджено:</t>
  </si>
  <si>
    <t>250913</t>
  </si>
  <si>
    <t>Витрати, пов"язані з наданням та обслуговуванням пільгових довострокових кредитів, наданих громадянам на будівництво (реконструкцію0 та придбання житла</t>
  </si>
  <si>
    <t>Витрати, пов"язані з наданням та обслуговуванням пільгових довострокових кредитів, наданих громадянам на будівництво (реконструкцію) та придбання житла</t>
  </si>
  <si>
    <t>100103</t>
  </si>
  <si>
    <t>Дотація житлово-комунальному господарству</t>
  </si>
  <si>
    <t>250307</t>
  </si>
  <si>
    <t>(тис.грн.)</t>
  </si>
  <si>
    <t>В.Ф.Кравчук</t>
  </si>
  <si>
    <t>План з урахуванням змін на 2004 рік</t>
  </si>
  <si>
    <t>Виконано за 2004 рік</t>
  </si>
  <si>
    <t>% виконання до передбаченого на 2004 рік</t>
  </si>
  <si>
    <t>Виконано за  2004 року</t>
  </si>
  <si>
    <t>Прграми і заходи центр соціальних служб для молоді</t>
  </si>
  <si>
    <t>від "    "  січня    2005 року №</t>
  </si>
  <si>
    <t>ІІ. Видатки бюджету міста</t>
  </si>
  <si>
    <t>Додаток 2</t>
  </si>
  <si>
    <t xml:space="preserve">   до рішення виконавчого комітету міської ради </t>
  </si>
  <si>
    <t xml:space="preserve">Керуюча справами виконавчого комітету міської ради </t>
  </si>
  <si>
    <t>В.Я. Пашинська</t>
  </si>
  <si>
    <t>120100</t>
  </si>
  <si>
    <t>Затверджено сесією на 2005 рік</t>
  </si>
  <si>
    <t>Виконано за І квартал 2005 року</t>
  </si>
  <si>
    <t>240604</t>
  </si>
  <si>
    <t>А.Я Сиваківський</t>
  </si>
  <si>
    <t>Телебачення і радіомовлення ( міська програма забезпечення населення міста проводовим мовленням )</t>
  </si>
  <si>
    <t>Утримання центрів соціальних служб сім"ї дітей та молоді</t>
  </si>
  <si>
    <t>Програми і заходи центру соціальних служб, дітей та молоді</t>
  </si>
  <si>
    <t>070808</t>
  </si>
  <si>
    <t>090210</t>
  </si>
  <si>
    <t>090211</t>
  </si>
  <si>
    <t>Пільги громадянам передбач.п."ї" частини першої ст.77 Основ законодавства про охорону здоров"я, частиною другою ст.29 Основ законодавства про культуру,абзацом першим частини четвертої ст.57 Закону України "Про освіту" на оплату ком.послуг</t>
  </si>
  <si>
    <t xml:space="preserve">Інші видатки </t>
  </si>
  <si>
    <t>Фонд комунального майна</t>
  </si>
  <si>
    <t>Здійснення виплат, визначених ЗУ"Про реструктуризацію заборг.з виплат передбачених ст.57</t>
  </si>
  <si>
    <t>110206</t>
  </si>
  <si>
    <t>250203</t>
  </si>
  <si>
    <t>Додаткові кошти, що зараховуються до державного бюджету з місцевих бюджетів, у яких річні розрахункові обсяги доходів, визначені у додатку 5 до Закону України "Про Державний бюдже України на 2004 рік" і розрахункові обсяги акцизного збору до бюджету Автон</t>
  </si>
  <si>
    <t>090212</t>
  </si>
  <si>
    <t>070303</t>
  </si>
  <si>
    <t>Дитячі будинки (в т.ч. сімейного типу, прийомні сім"ї).</t>
  </si>
  <si>
    <t xml:space="preserve"> </t>
  </si>
  <si>
    <t>Проведення виборів народних депутатів Верховної Ради Автономної Республіки Крим,місцевих рад та сільських,селищних,міських голів</t>
  </si>
  <si>
    <t>Допомога дітям сирота та дітям позбавлених батьківського піклування, яким виповнюється 18 років</t>
  </si>
  <si>
    <t>Центр ранньої реабілітації дітей інвалідів</t>
  </si>
  <si>
    <t>Пільги на медичне обслуговування громадян, які постраждали внаслідок Чорнобильської катастрофи</t>
  </si>
  <si>
    <t>Фінансове управління виконавчого комітету міської ради</t>
  </si>
  <si>
    <t>Відділ культури  та туризму виконавчого комітету міської ради</t>
  </si>
  <si>
    <t>090307</t>
  </si>
  <si>
    <t>Тимчасова державна допомога дітям</t>
  </si>
  <si>
    <t>100302</t>
  </si>
  <si>
    <t>Комбінати комунальних підприємств</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</si>
  <si>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</si>
  <si>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</si>
  <si>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</si>
  <si>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на придбання твердого палива</t>
  </si>
  <si>
    <t>090214</t>
  </si>
  <si>
    <t>Пільги окремим категоріям громадян з послуг зв"язку</t>
  </si>
  <si>
    <t>Секретар міської ради</t>
  </si>
  <si>
    <t>Л.М. Горбатюк</t>
  </si>
  <si>
    <t>Л.М.Горбатюк</t>
  </si>
  <si>
    <t>091209</t>
  </si>
  <si>
    <t>Фінансова підтримка громадських організацій інвалідів і ветеранів</t>
  </si>
  <si>
    <t>Пільги ветеранам військової служби та ветеранам органів внутрішніх справ, ветеранам державної пожежної охорони,вдовам (вдівцям), померлих (загиблих) ветеранів військ.сл.,ветеранів органів вн.срав та держ.пожеж.охорони, а також звільненим із служби за віко</t>
  </si>
  <si>
    <t>Пільги громадянам, передбачені пінктом "і" частини першої статті 77 Основ законодавства про охорону здоров"я, частиною статті другою статті 29 Основ законодавства про культуру, абзацом першим частини четвертої статті 57 Закону України "Про освіту", на при</t>
  </si>
  <si>
    <t>Палаци, клуби</t>
  </si>
  <si>
    <t>Відділ освіти</t>
  </si>
  <si>
    <t>250344</t>
  </si>
  <si>
    <t>Субвенція з місцевого бюджету державному бюджету на виконання програм соціально-економічного та культурного розвитку регіонів</t>
  </si>
  <si>
    <t>250909</t>
  </si>
  <si>
    <t>Повернення внутрішніх кредитів</t>
  </si>
  <si>
    <t>090406</t>
  </si>
  <si>
    <t>Субвенція населенню на відшкодування витрат на придбання твердого та рідкого палива та скрапленого газу</t>
  </si>
  <si>
    <t>090413</t>
  </si>
  <si>
    <t>Допомога на догляд за інвалідами І чи ІІ групи внаслідок психічного розгляду</t>
  </si>
  <si>
    <t>090417</t>
  </si>
  <si>
    <t>Витрати на поховання учасників бойових дій</t>
  </si>
  <si>
    <t>091303</t>
  </si>
  <si>
    <t>Компенсаційні виплати інвалідам на бензин, ремонт, тех. обслуговування автотранспорту</t>
  </si>
  <si>
    <t>6=4/3*100</t>
  </si>
  <si>
    <t>7=5/3*100</t>
  </si>
  <si>
    <t>(грн.)</t>
  </si>
  <si>
    <t>КФК</t>
  </si>
  <si>
    <t xml:space="preserve">Назва головного розпорядника коштів                                                                                                                    </t>
  </si>
  <si>
    <t xml:space="preserve">
      Назва головних розпорядників коштів                                              
                                                               </t>
  </si>
  <si>
    <t>ІІ. Видатки спеціального фонду бюджету міста</t>
  </si>
  <si>
    <t>Фізична культура і спорт</t>
  </si>
  <si>
    <t>ІІ. Видатки загального фонду місцевого бюджету</t>
  </si>
  <si>
    <t>Відділ освіти виконавчого комітету міської ради</t>
  </si>
  <si>
    <t>5=4/3*100</t>
  </si>
  <si>
    <t>150202</t>
  </si>
  <si>
    <t>Заходи з оздоровлення та відпочинку дітей</t>
  </si>
  <si>
    <t>Розробка схем та проектних рішень масового застосування</t>
  </si>
  <si>
    <t>Інша діяльність у сфері охорони навколишнього природного середовища</t>
  </si>
  <si>
    <t>Землеустрій</t>
  </si>
  <si>
    <t>090215</t>
  </si>
  <si>
    <t>090216</t>
  </si>
  <si>
    <t>Пільги багатодітним сім'ям на житлово-комунальні послуги</t>
  </si>
  <si>
    <t>Пільги багатодітним сім'ям на придбання твердого палива та скрапленого газу</t>
  </si>
  <si>
    <t>Періодичні видання (газети та журнали)</t>
  </si>
  <si>
    <t>Група централізованого господарського обслуговування</t>
  </si>
  <si>
    <t>100101</t>
  </si>
  <si>
    <t>Житлово -експлуатаційне господарство</t>
  </si>
  <si>
    <t>Капітальний ремонт житлового фонду місцевих органів влади</t>
  </si>
  <si>
    <t xml:space="preserve">250403 </t>
  </si>
  <si>
    <t>Видатки на покриття інших заборгованостей, що виникли у попередні роки</t>
  </si>
  <si>
    <t>090308</t>
  </si>
  <si>
    <t>Допомога при усиновленні дитини</t>
  </si>
  <si>
    <t>091206</t>
  </si>
  <si>
    <t>091205</t>
  </si>
  <si>
    <t>Виплати грошової компенсації фізичним особам, які надають соціальні послуги гроиадянам похилого віку, інвалідам, дітям - інвалідам, хворим, які не здатні до самообслуговування</t>
  </si>
  <si>
    <t>250403</t>
  </si>
  <si>
    <t>А.В. Черната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</si>
  <si>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</si>
  <si>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</si>
  <si>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культурно - освітні заклади</t>
  </si>
  <si>
    <t>Житлово-експлуатаційне господарство</t>
  </si>
  <si>
    <t>210106</t>
  </si>
  <si>
    <t>Заходи у сфері захисту населення і територій від надзвичайних ситуацій техногенного та природного характеру</t>
  </si>
  <si>
    <t xml:space="preserve">Касові видатки за І квартал  2013 року  </t>
  </si>
  <si>
    <t>Виконано на 01.04.2013 р.</t>
  </si>
  <si>
    <t xml:space="preserve">Затверджено з урахуванням змін на 2013 рік </t>
  </si>
  <si>
    <t>У відсотках до показників затверджених на  2013 року з урахуванням змін</t>
  </si>
  <si>
    <t>Профінансовано за І квартал 2013 року</t>
  </si>
  <si>
    <t>Профінансовано у відсотках до показників затверджених з урахуванням змін  на І квартал  2013 року</t>
  </si>
  <si>
    <t>Виконано у відсотках до показників затверджених з урахуванням змін за 2013 рік</t>
  </si>
  <si>
    <t>Житлово - експлуатаційне господарство</t>
  </si>
  <si>
    <t>091107</t>
  </si>
  <si>
    <t>Соціальні програми і заходи державних органів у справах молоді</t>
  </si>
  <si>
    <t xml:space="preserve">Резервний фонд </t>
  </si>
  <si>
    <t>240601</t>
  </si>
  <si>
    <t>Охорона та раціональне використання природних ресурсів</t>
  </si>
  <si>
    <t>Утилізація відходів</t>
  </si>
  <si>
    <t>Методична робота, інші заходи у сфері народної освіти</t>
  </si>
  <si>
    <t>Централізована бухгалтерія</t>
  </si>
  <si>
    <t xml:space="preserve">Секретар міської ради </t>
  </si>
  <si>
    <t xml:space="preserve">М.М.Степаненко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</si>
</sst>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s>
  <fonts count="22">
    <font>
      <sz val="10"/>
      <name val="Arial Cyr"/>
      <family val="0"/>
    </font>
    <font>
      <sz val="8"/>
      <name val="Times New Roman Cyr"/>
      <family val="1"/>
    </font>
    <font>
      <b/>
      <sz val="8"/>
      <name val="Times New Roman Cyr"/>
      <family val="1"/>
    </font>
    <font>
      <sz val="8"/>
      <name val="Arial Cyr"/>
      <family val="0"/>
    </font>
    <font>
      <sz val="9"/>
      <name val="Times New Roman Cyr"/>
      <family val="1"/>
    </font>
    <font>
      <sz val="6"/>
      <name val="Times New Roman Cyr"/>
      <family val="1"/>
    </font>
    <font>
      <b/>
      <sz val="6"/>
      <name val="Times New Roman Cyr"/>
      <family val="1"/>
    </font>
    <font>
      <b/>
      <sz val="10"/>
      <name val="Times New Roman Cyr"/>
      <family val="1"/>
    </font>
    <font>
      <u val="single"/>
      <sz val="10"/>
      <color indexed="12"/>
      <name val="Arial Cyr"/>
      <family val="0"/>
    </font>
    <font>
      <u val="single"/>
      <sz val="10"/>
      <color indexed="36"/>
      <name val="Arial Cyr"/>
      <family val="0"/>
    </font>
    <font>
      <b/>
      <sz val="9"/>
      <name val="Times New Roman Cyr"/>
      <family val="1"/>
    </font>
    <font>
      <sz val="10"/>
      <name val="Times New Roman Cyr"/>
      <family val="1"/>
    </font>
    <font>
      <sz val="10"/>
      <name val="Times New Roman"/>
      <family val="1"/>
    </font>
    <font>
      <sz val="9"/>
      <name val="Times New Roman"/>
      <family val="1"/>
    </font>
    <font>
      <b/>
      <sz val="8"/>
      <name val="Times New Roman"/>
      <family val="1"/>
    </font>
    <font>
      <sz val="8"/>
      <name val="Times New Roman"/>
      <family val="1"/>
    </font>
    <font>
      <sz val="6"/>
      <name val="Times New Roman"/>
      <family val="1"/>
    </font>
    <font>
      <b/>
      <sz val="9"/>
      <name val="Times New Roman"/>
      <family val="1"/>
    </font>
    <font>
      <b/>
      <sz val="10"/>
      <name val="Times New Roman"/>
      <family val="1"/>
    </font>
    <font>
      <b/>
      <i/>
      <sz val="8"/>
      <name val="Times New Roman Cyr"/>
      <family val="1"/>
    </font>
    <font>
      <sz val="10"/>
      <color indexed="9"/>
      <name val="Times New Roman Cyr"/>
      <family val="1"/>
    </font>
    <font>
      <b/>
      <sz val="10"/>
      <name val="Arial"/>
      <family val="2"/>
    </font>
  </fonts>
  <fills count="2">
    <fill>
      <patternFill/>
    </fill>
    <fill>
      <patternFill patternType="gray125"/>
    </fill>
  </fills>
  <borders count="8">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diagonalUp="1">
      <left style="thin"/>
      <right style="thin"/>
      <top style="thin"/>
      <bottom style="thin"/>
      <diagonal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172"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center"/>
    </xf>
    <xf numFmtId="49" fontId="6" fillId="0" borderId="1"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xf>
    <xf numFmtId="173" fontId="1" fillId="0" borderId="1" xfId="0" applyNumberFormat="1" applyFont="1" applyBorder="1" applyAlignment="1">
      <alignment horizontal="center" vertical="center"/>
    </xf>
    <xf numFmtId="173" fontId="1" fillId="0" borderId="1" xfId="0" applyNumberFormat="1" applyFont="1" applyBorder="1" applyAlignment="1">
      <alignment horizontal="right"/>
    </xf>
    <xf numFmtId="173" fontId="1" fillId="0" borderId="1" xfId="0" applyNumberFormat="1" applyFont="1" applyBorder="1" applyAlignment="1" applyProtection="1">
      <alignment horizontal="right"/>
      <protection locked="0"/>
    </xf>
    <xf numFmtId="173" fontId="1" fillId="0" borderId="1" xfId="0" applyNumberFormat="1" applyFont="1" applyBorder="1" applyAlignment="1" applyProtection="1">
      <alignment horizontal="center" vertical="center"/>
      <protection locked="0"/>
    </xf>
    <xf numFmtId="173" fontId="1" fillId="0" borderId="1" xfId="0" applyNumberFormat="1" applyFont="1" applyBorder="1" applyAlignment="1" applyProtection="1">
      <alignment/>
      <protection locked="0"/>
    </xf>
    <xf numFmtId="173" fontId="1" fillId="0" borderId="1" xfId="0" applyNumberFormat="1" applyFont="1" applyBorder="1" applyAlignment="1" applyProtection="1">
      <alignment horizontal="right" vertical="center"/>
      <protection locked="0"/>
    </xf>
    <xf numFmtId="173" fontId="1" fillId="0" borderId="1" xfId="0" applyNumberFormat="1" applyFont="1" applyBorder="1" applyAlignment="1" applyProtection="1">
      <alignment horizontal="center"/>
      <protection locked="0"/>
    </xf>
    <xf numFmtId="0" fontId="2" fillId="0" borderId="0" xfId="0" applyFont="1" applyAlignment="1">
      <alignment/>
    </xf>
    <xf numFmtId="49" fontId="2" fillId="0" borderId="1" xfId="0" applyNumberFormat="1" applyFont="1" applyFill="1" applyBorder="1" applyAlignment="1">
      <alignment horizontal="center" vertical="center"/>
    </xf>
    <xf numFmtId="172" fontId="2" fillId="0" borderId="1" xfId="0" applyNumberFormat="1" applyFont="1" applyBorder="1" applyAlignment="1">
      <alignment horizontal="center" vertical="center" wrapText="1"/>
    </xf>
    <xf numFmtId="173" fontId="2" fillId="0" borderId="1" xfId="0" applyNumberFormat="1" applyFont="1" applyBorder="1" applyAlignment="1" applyProtection="1">
      <alignment horizontal="right" vertical="center"/>
      <protection locked="0"/>
    </xf>
    <xf numFmtId="173" fontId="2" fillId="0" borderId="1" xfId="0" applyNumberFormat="1" applyFont="1" applyBorder="1" applyAlignment="1" applyProtection="1">
      <alignment horizontal="right"/>
      <protection locked="0"/>
    </xf>
    <xf numFmtId="0" fontId="2" fillId="0" borderId="0" xfId="0" applyFont="1" applyAlignment="1">
      <alignment/>
    </xf>
    <xf numFmtId="0" fontId="4" fillId="0" borderId="0" xfId="0" applyFont="1" applyAlignment="1">
      <alignment/>
    </xf>
    <xf numFmtId="0" fontId="4" fillId="0" borderId="0" xfId="0" applyFont="1" applyAlignment="1">
      <alignment/>
    </xf>
    <xf numFmtId="49" fontId="4" fillId="0" borderId="0" xfId="0" applyNumberFormat="1" applyFont="1" applyAlignment="1">
      <alignment horizontal="center" vertical="center"/>
    </xf>
    <xf numFmtId="173" fontId="2" fillId="0" borderId="0" xfId="0" applyNumberFormat="1" applyFont="1" applyBorder="1" applyAlignment="1" applyProtection="1">
      <alignment horizontal="right" vertical="center"/>
      <protection locked="0"/>
    </xf>
    <xf numFmtId="0" fontId="11" fillId="0" borderId="0" xfId="0" applyFont="1" applyAlignment="1">
      <alignment/>
    </xf>
    <xf numFmtId="0" fontId="10" fillId="0" borderId="0" xfId="0" applyFont="1" applyBorder="1" applyAlignment="1">
      <alignment/>
    </xf>
    <xf numFmtId="0" fontId="7" fillId="0" borderId="0" xfId="0" applyFont="1" applyBorder="1" applyAlignment="1">
      <alignment/>
    </xf>
    <xf numFmtId="0" fontId="5" fillId="0" borderId="0" xfId="0" applyFont="1" applyAlignment="1">
      <alignment/>
    </xf>
    <xf numFmtId="0" fontId="2" fillId="0" borderId="0" xfId="0" applyFont="1" applyAlignment="1">
      <alignment vertical="center" wrapText="1"/>
    </xf>
    <xf numFmtId="0" fontId="13" fillId="0" borderId="0" xfId="0" applyFont="1" applyAlignment="1">
      <alignment/>
    </xf>
    <xf numFmtId="49" fontId="14" fillId="0" borderId="0" xfId="0" applyNumberFormat="1" applyFont="1" applyAlignment="1">
      <alignment horizontal="center" vertical="center"/>
    </xf>
    <xf numFmtId="0" fontId="15" fillId="0" borderId="0" xfId="0" applyFont="1" applyAlignment="1">
      <alignment/>
    </xf>
    <xf numFmtId="0" fontId="15" fillId="0" borderId="0" xfId="0" applyFont="1" applyAlignment="1">
      <alignment/>
    </xf>
    <xf numFmtId="0" fontId="12" fillId="0" borderId="0" xfId="0" applyFont="1" applyAlignment="1">
      <alignment/>
    </xf>
    <xf numFmtId="173" fontId="11" fillId="0" borderId="0" xfId="0" applyNumberFormat="1" applyFont="1" applyAlignment="1">
      <alignment/>
    </xf>
    <xf numFmtId="173" fontId="7" fillId="0" borderId="0" xfId="0" applyNumberFormat="1" applyFont="1" applyAlignment="1">
      <alignment/>
    </xf>
    <xf numFmtId="173" fontId="2" fillId="0" borderId="0" xfId="0" applyNumberFormat="1" applyFont="1" applyAlignment="1">
      <alignment/>
    </xf>
    <xf numFmtId="0" fontId="5" fillId="0" borderId="1" xfId="0" applyFont="1" applyBorder="1" applyAlignment="1">
      <alignment horizontal="center" vertical="center" wrapText="1"/>
    </xf>
    <xf numFmtId="173" fontId="2" fillId="0" borderId="1" xfId="0" applyNumberFormat="1" applyFont="1" applyBorder="1" applyAlignment="1">
      <alignment horizontal="center" vertical="center" wrapText="1"/>
    </xf>
    <xf numFmtId="173" fontId="2" fillId="0" borderId="1" xfId="0" applyNumberFormat="1" applyFont="1" applyBorder="1" applyAlignment="1">
      <alignment horizontal="center" vertical="center"/>
    </xf>
    <xf numFmtId="173" fontId="2" fillId="0" borderId="1" xfId="0" applyNumberFormat="1" applyFont="1" applyBorder="1" applyAlignment="1">
      <alignment/>
    </xf>
    <xf numFmtId="173" fontId="2" fillId="0" borderId="1" xfId="0" applyNumberFormat="1" applyFont="1" applyBorder="1" applyAlignment="1">
      <alignment/>
    </xf>
    <xf numFmtId="173" fontId="2" fillId="0" borderId="1" xfId="0" applyNumberFormat="1" applyFont="1" applyBorder="1" applyAlignment="1">
      <alignment horizontal="right"/>
    </xf>
    <xf numFmtId="173" fontId="2" fillId="0" borderId="1" xfId="0" applyNumberFormat="1" applyFont="1" applyBorder="1" applyAlignment="1">
      <alignment horizontal="right" vertical="center"/>
    </xf>
    <xf numFmtId="0" fontId="7" fillId="0" borderId="0" xfId="0" applyFont="1" applyAlignment="1">
      <alignment horizontal="center"/>
    </xf>
    <xf numFmtId="173" fontId="2" fillId="0" borderId="1" xfId="0" applyNumberFormat="1" applyFont="1" applyBorder="1" applyAlignment="1">
      <alignment vertical="center"/>
    </xf>
    <xf numFmtId="173" fontId="4" fillId="0" borderId="0" xfId="0" applyNumberFormat="1" applyFont="1" applyAlignment="1">
      <alignment/>
    </xf>
    <xf numFmtId="173" fontId="2" fillId="0" borderId="1" xfId="0" applyNumberFormat="1" applyFont="1" applyBorder="1" applyAlignment="1">
      <alignment horizontal="right" vertical="center"/>
    </xf>
    <xf numFmtId="173" fontId="2" fillId="0" borderId="1" xfId="0" applyNumberFormat="1" applyFont="1" applyBorder="1" applyAlignment="1">
      <alignment vertical="center"/>
    </xf>
    <xf numFmtId="173" fontId="2" fillId="0" borderId="1" xfId="0" applyNumberFormat="1" applyFont="1" applyBorder="1" applyAlignment="1" applyProtection="1">
      <alignment horizontal="right" vertical="center"/>
      <protection locked="0"/>
    </xf>
    <xf numFmtId="0" fontId="7" fillId="0" borderId="0" xfId="0" applyFont="1" applyAlignment="1">
      <alignment vertical="center"/>
    </xf>
    <xf numFmtId="0" fontId="14" fillId="0" borderId="0" xfId="0" applyFont="1" applyAlignment="1">
      <alignment/>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172" fontId="19" fillId="0" borderId="1" xfId="0" applyNumberFormat="1" applyFont="1" applyBorder="1" applyAlignment="1">
      <alignment horizontal="center" vertical="center" wrapText="1"/>
    </xf>
    <xf numFmtId="173" fontId="14" fillId="0" borderId="2" xfId="0" applyNumberFormat="1" applyFont="1" applyBorder="1" applyAlignment="1">
      <alignment/>
    </xf>
    <xf numFmtId="49" fontId="2" fillId="0" borderId="0" xfId="0" applyNumberFormat="1" applyFont="1" applyBorder="1" applyAlignment="1">
      <alignment horizontal="center" vertical="center"/>
    </xf>
    <xf numFmtId="172" fontId="19" fillId="0" borderId="0" xfId="0" applyNumberFormat="1" applyFont="1" applyBorder="1" applyAlignment="1">
      <alignment horizontal="center" vertical="center" wrapText="1"/>
    </xf>
    <xf numFmtId="173" fontId="2" fillId="0" borderId="0" xfId="0" applyNumberFormat="1" applyFont="1" applyBorder="1" applyAlignment="1">
      <alignment vertical="center"/>
    </xf>
    <xf numFmtId="173" fontId="2" fillId="0" borderId="0" xfId="0" applyNumberFormat="1" applyFont="1" applyBorder="1" applyAlignment="1">
      <alignment horizontal="right" vertical="center"/>
    </xf>
    <xf numFmtId="173" fontId="17" fillId="0" borderId="0" xfId="0" applyNumberFormat="1" applyFont="1" applyBorder="1" applyAlignment="1">
      <alignment vertical="center"/>
    </xf>
    <xf numFmtId="173" fontId="14" fillId="0" borderId="2" xfId="0" applyNumberFormat="1" applyFont="1" applyBorder="1" applyAlignment="1">
      <alignment vertical="center"/>
    </xf>
    <xf numFmtId="173" fontId="17" fillId="0" borderId="0" xfId="0" applyNumberFormat="1" applyFont="1" applyBorder="1" applyAlignment="1">
      <alignment horizontal="right" vertical="center"/>
    </xf>
    <xf numFmtId="173" fontId="14" fillId="0" borderId="0" xfId="0" applyNumberFormat="1" applyFont="1" applyBorder="1" applyAlignment="1">
      <alignment vertical="center"/>
    </xf>
    <xf numFmtId="172" fontId="2" fillId="0" borderId="0" xfId="0" applyNumberFormat="1" applyFont="1" applyAlignment="1">
      <alignment/>
    </xf>
    <xf numFmtId="4" fontId="11" fillId="0" borderId="0" xfId="0" applyNumberFormat="1" applyFont="1" applyAlignment="1">
      <alignment/>
    </xf>
    <xf numFmtId="4" fontId="7" fillId="0" borderId="0" xfId="0" applyNumberFormat="1" applyFont="1" applyAlignment="1">
      <alignment/>
    </xf>
    <xf numFmtId="4" fontId="20" fillId="0" borderId="0" xfId="0" applyNumberFormat="1" applyFont="1" applyAlignment="1">
      <alignment/>
    </xf>
    <xf numFmtId="0" fontId="20" fillId="0" borderId="0" xfId="0" applyFont="1" applyAlignment="1">
      <alignment/>
    </xf>
    <xf numFmtId="0" fontId="1" fillId="0" borderId="0" xfId="0" applyFont="1" applyAlignment="1">
      <alignment horizontal="right"/>
    </xf>
    <xf numFmtId="2" fontId="11" fillId="0" borderId="0" xfId="0" applyNumberFormat="1" applyFont="1" applyAlignment="1">
      <alignment/>
    </xf>
    <xf numFmtId="0" fontId="7" fillId="0" borderId="0" xfId="0" applyFont="1" applyAlignment="1">
      <alignment horizontal="right"/>
    </xf>
    <xf numFmtId="4" fontId="1" fillId="0" borderId="0" xfId="0" applyNumberFormat="1" applyFont="1" applyAlignment="1">
      <alignment/>
    </xf>
    <xf numFmtId="4" fontId="4" fillId="0" borderId="0" xfId="0" applyNumberFormat="1" applyFont="1" applyAlignment="1">
      <alignment/>
    </xf>
    <xf numFmtId="49" fontId="12" fillId="0" borderId="0" xfId="0" applyNumberFormat="1" applyFont="1" applyAlignment="1">
      <alignment horizontal="left" vertical="center"/>
    </xf>
    <xf numFmtId="0" fontId="12" fillId="0" borderId="0" xfId="0" applyFont="1" applyAlignment="1">
      <alignment horizontal="left"/>
    </xf>
    <xf numFmtId="0" fontId="15" fillId="0" borderId="0" xfId="0" applyFont="1" applyAlignment="1">
      <alignment horizontal="right"/>
    </xf>
    <xf numFmtId="0" fontId="12" fillId="0" borderId="0" xfId="0" applyFont="1" applyAlignment="1">
      <alignment/>
    </xf>
    <xf numFmtId="173" fontId="12" fillId="0" borderId="0" xfId="0" applyNumberFormat="1" applyFont="1" applyBorder="1" applyAlignment="1">
      <alignment vertical="center"/>
    </xf>
    <xf numFmtId="173" fontId="12" fillId="0" borderId="0" xfId="0" applyNumberFormat="1" applyFont="1" applyBorder="1" applyAlignment="1" applyProtection="1">
      <alignment horizontal="right" vertical="center"/>
      <protection locked="0"/>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xf>
    <xf numFmtId="173" fontId="12" fillId="0" borderId="1" xfId="0" applyNumberFormat="1" applyFont="1" applyBorder="1" applyAlignment="1">
      <alignment horizontal="center" vertical="center" wrapText="1"/>
    </xf>
    <xf numFmtId="0" fontId="12" fillId="0" borderId="0" xfId="0" applyFont="1" applyBorder="1" applyAlignment="1">
      <alignment/>
    </xf>
    <xf numFmtId="49"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3" fontId="12" fillId="0" borderId="1" xfId="0" applyNumberFormat="1" applyFont="1" applyBorder="1" applyAlignment="1">
      <alignment horizontal="center" vertical="center"/>
    </xf>
    <xf numFmtId="173"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2" fillId="0" borderId="1" xfId="0" applyFont="1" applyBorder="1" applyAlignment="1">
      <alignment horizontal="left" vertical="center" wrapText="1"/>
    </xf>
    <xf numFmtId="173" fontId="12" fillId="0" borderId="1" xfId="0" applyNumberFormat="1" applyFont="1" applyBorder="1" applyAlignment="1">
      <alignment/>
    </xf>
    <xf numFmtId="4" fontId="12" fillId="0" borderId="1" xfId="0" applyNumberFormat="1" applyFont="1" applyBorder="1" applyAlignment="1">
      <alignment/>
    </xf>
    <xf numFmtId="4" fontId="12" fillId="0" borderId="1" xfId="0" applyNumberFormat="1" applyFont="1" applyBorder="1" applyAlignment="1">
      <alignment/>
    </xf>
    <xf numFmtId="4" fontId="12" fillId="0" borderId="1" xfId="0" applyNumberFormat="1" applyFont="1" applyBorder="1" applyAlignment="1" applyProtection="1">
      <alignment horizontal="right"/>
      <protection locked="0"/>
    </xf>
    <xf numFmtId="173" fontId="12" fillId="0" borderId="1" xfId="0" applyNumberFormat="1" applyFont="1" applyBorder="1" applyAlignment="1" applyProtection="1">
      <alignment horizontal="right"/>
      <protection locked="0"/>
    </xf>
    <xf numFmtId="172" fontId="12" fillId="0" borderId="1" xfId="0" applyNumberFormat="1" applyFont="1" applyBorder="1" applyAlignment="1">
      <alignment horizontal="left" vertical="center" wrapText="1"/>
    </xf>
    <xf numFmtId="173" fontId="12" fillId="0" borderId="1" xfId="0" applyNumberFormat="1" applyFont="1" applyBorder="1" applyAlignment="1">
      <alignment/>
    </xf>
    <xf numFmtId="4" fontId="12" fillId="0" borderId="1" xfId="0" applyNumberFormat="1" applyFont="1" applyBorder="1" applyAlignment="1" applyProtection="1">
      <alignment/>
      <protection locked="0"/>
    </xf>
    <xf numFmtId="2" fontId="12" fillId="0" borderId="1" xfId="0" applyNumberFormat="1" applyFont="1" applyBorder="1" applyAlignment="1">
      <alignment horizontal="center" vertical="center"/>
    </xf>
    <xf numFmtId="4" fontId="12" fillId="0" borderId="1" xfId="0" applyNumberFormat="1" applyFont="1" applyBorder="1" applyAlignment="1">
      <alignment horizontal="right"/>
    </xf>
    <xf numFmtId="4" fontId="12" fillId="0" borderId="1" xfId="0" applyNumberFormat="1" applyFont="1" applyBorder="1" applyAlignment="1" applyProtection="1">
      <alignment horizontal="center" vertical="center"/>
      <protection locked="0"/>
    </xf>
    <xf numFmtId="4" fontId="12" fillId="0" borderId="1" xfId="0" applyNumberFormat="1" applyFont="1" applyBorder="1" applyAlignment="1" applyProtection="1">
      <alignment horizontal="right" vertical="center"/>
      <protection locked="0"/>
    </xf>
    <xf numFmtId="4" fontId="12" fillId="0" borderId="1" xfId="0" applyNumberFormat="1" applyFont="1" applyBorder="1" applyAlignment="1">
      <alignment horizontal="right" vertical="center"/>
    </xf>
    <xf numFmtId="173" fontId="12" fillId="0" borderId="1" xfId="0" applyNumberFormat="1" applyFont="1" applyBorder="1" applyAlignment="1">
      <alignment horizontal="right" vertical="center"/>
    </xf>
    <xf numFmtId="0" fontId="12" fillId="0" borderId="1" xfId="0" applyFont="1" applyBorder="1" applyAlignment="1">
      <alignment horizontal="left" vertical="center"/>
    </xf>
    <xf numFmtId="4" fontId="12" fillId="0" borderId="0" xfId="0" applyNumberFormat="1" applyFont="1" applyBorder="1" applyAlignment="1">
      <alignment/>
    </xf>
    <xf numFmtId="172" fontId="12"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xf>
    <xf numFmtId="173" fontId="12" fillId="0" borderId="1" xfId="0" applyNumberFormat="1" applyFont="1" applyBorder="1" applyAlignment="1">
      <alignment vertical="center"/>
    </xf>
    <xf numFmtId="4" fontId="12" fillId="0" borderId="1" xfId="0" applyNumberFormat="1" applyFont="1" applyBorder="1" applyAlignment="1">
      <alignment vertical="center"/>
    </xf>
    <xf numFmtId="49" fontId="12" fillId="0" borderId="0" xfId="0" applyNumberFormat="1" applyFont="1" applyAlignment="1">
      <alignment horizontal="center" vertical="center"/>
    </xf>
    <xf numFmtId="173" fontId="12" fillId="0" borderId="0" xfId="0" applyNumberFormat="1" applyFont="1" applyAlignment="1">
      <alignment/>
    </xf>
    <xf numFmtId="4" fontId="12" fillId="0" borderId="0" xfId="0" applyNumberFormat="1" applyFont="1" applyAlignment="1">
      <alignment/>
    </xf>
    <xf numFmtId="173" fontId="12" fillId="0" borderId="1" xfId="0" applyNumberFormat="1" applyFont="1" applyBorder="1" applyAlignment="1" applyProtection="1">
      <alignment horizontal="center"/>
      <protection locked="0"/>
    </xf>
    <xf numFmtId="173" fontId="12" fillId="0" borderId="1" xfId="0" applyNumberFormat="1" applyFont="1" applyBorder="1" applyAlignment="1" applyProtection="1">
      <alignment/>
      <protection locked="0"/>
    </xf>
    <xf numFmtId="173" fontId="12" fillId="0" borderId="1" xfId="0" applyNumberFormat="1" applyFont="1" applyBorder="1" applyAlignment="1" applyProtection="1">
      <alignment horizontal="center" vertical="center"/>
      <protection locked="0"/>
    </xf>
    <xf numFmtId="4" fontId="12" fillId="0" borderId="1" xfId="0" applyNumberFormat="1" applyFont="1" applyBorder="1" applyAlignment="1" applyProtection="1">
      <alignment horizontal="center"/>
      <protection locked="0"/>
    </xf>
    <xf numFmtId="173" fontId="12" fillId="0" borderId="1" xfId="0" applyNumberFormat="1" applyFont="1" applyBorder="1" applyAlignment="1" applyProtection="1">
      <alignment horizontal="right" vertical="center"/>
      <protection locked="0"/>
    </xf>
    <xf numFmtId="0" fontId="16" fillId="0" borderId="2" xfId="0" applyFont="1" applyBorder="1" applyAlignment="1">
      <alignment horizontal="center" vertical="center"/>
    </xf>
    <xf numFmtId="173" fontId="14" fillId="0" borderId="2" xfId="0" applyNumberFormat="1" applyFont="1" applyBorder="1" applyAlignment="1">
      <alignment horizontal="center" vertical="center"/>
    </xf>
    <xf numFmtId="173" fontId="14" fillId="0" borderId="2" xfId="0" applyNumberFormat="1" applyFont="1" applyBorder="1" applyAlignment="1">
      <alignment/>
    </xf>
    <xf numFmtId="173" fontId="12" fillId="0" borderId="1" xfId="0" applyNumberFormat="1" applyFont="1" applyBorder="1" applyAlignment="1">
      <alignment horizontal="right"/>
    </xf>
    <xf numFmtId="4" fontId="12" fillId="0" borderId="1" xfId="0" applyNumberFormat="1" applyFont="1" applyBorder="1" applyAlignment="1">
      <alignment horizontal="center" vertical="center" wrapText="1"/>
    </xf>
    <xf numFmtId="173" fontId="12" fillId="0" borderId="2" xfId="0" applyNumberFormat="1" applyFont="1" applyBorder="1" applyAlignment="1">
      <alignment vertical="center"/>
    </xf>
    <xf numFmtId="0" fontId="2" fillId="0" borderId="1" xfId="0" applyFont="1" applyBorder="1" applyAlignment="1">
      <alignment/>
    </xf>
    <xf numFmtId="0" fontId="12" fillId="0" borderId="2" xfId="0" applyFont="1" applyBorder="1" applyAlignment="1">
      <alignment/>
    </xf>
    <xf numFmtId="49" fontId="12" fillId="0" borderId="0" xfId="0" applyNumberFormat="1" applyFont="1" applyBorder="1" applyAlignment="1">
      <alignment horizontal="left" vertical="center"/>
    </xf>
    <xf numFmtId="0" fontId="12" fillId="0" borderId="0" xfId="0" applyFont="1" applyBorder="1" applyAlignment="1">
      <alignment horizontal="left"/>
    </xf>
    <xf numFmtId="173" fontId="12" fillId="0" borderId="0" xfId="0" applyNumberFormat="1" applyFont="1" applyBorder="1" applyAlignment="1">
      <alignment horizontal="right" vertical="center"/>
    </xf>
    <xf numFmtId="0" fontId="12" fillId="0" borderId="0" xfId="0" applyFont="1" applyBorder="1" applyAlignment="1">
      <alignment/>
    </xf>
    <xf numFmtId="49" fontId="12" fillId="0" borderId="0" xfId="0" applyNumberFormat="1" applyFont="1" applyBorder="1" applyAlignment="1">
      <alignment horizontal="center" vertical="center"/>
    </xf>
    <xf numFmtId="172" fontId="12" fillId="0" borderId="0" xfId="0" applyNumberFormat="1" applyFont="1" applyBorder="1" applyAlignment="1">
      <alignment horizontal="center" vertical="center" wrapText="1"/>
    </xf>
    <xf numFmtId="4" fontId="12" fillId="0" borderId="0" xfId="0" applyNumberFormat="1" applyFont="1" applyBorder="1" applyAlignment="1">
      <alignment vertical="center"/>
    </xf>
    <xf numFmtId="0" fontId="2" fillId="0" borderId="1" xfId="0" applyFont="1" applyBorder="1" applyAlignment="1">
      <alignment horizontal="center" vertical="center"/>
    </xf>
    <xf numFmtId="0" fontId="12" fillId="0" borderId="0" xfId="0" applyFont="1" applyAlignment="1">
      <alignment vertical="center" wrapText="1"/>
    </xf>
    <xf numFmtId="49" fontId="7" fillId="0" borderId="0" xfId="0" applyNumberFormat="1" applyFont="1" applyAlignment="1">
      <alignment horizontal="left" vertical="center"/>
    </xf>
    <xf numFmtId="0" fontId="2" fillId="0" borderId="1" xfId="0" applyFont="1" applyBorder="1" applyAlignment="1">
      <alignment horizontal="center" vertical="center" wrapText="1"/>
    </xf>
    <xf numFmtId="49" fontId="12" fillId="0" borderId="4" xfId="0" applyNumberFormat="1"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xf>
    <xf numFmtId="0" fontId="21" fillId="0" borderId="6" xfId="0" applyFont="1" applyBorder="1" applyAlignment="1">
      <alignment horizontal="center"/>
    </xf>
    <xf numFmtId="0" fontId="1" fillId="0" borderId="0" xfId="0" applyFont="1" applyAlignment="1">
      <alignment horizontal="center"/>
    </xf>
    <xf numFmtId="49" fontId="2" fillId="0" borderId="1" xfId="0" applyNumberFormat="1" applyFont="1" applyBorder="1" applyAlignment="1">
      <alignment horizontal="center" vertical="center"/>
    </xf>
    <xf numFmtId="0" fontId="4" fillId="0" borderId="7" xfId="0" applyFont="1" applyBorder="1" applyAlignment="1">
      <alignment horizontal="left" vertical="top" wrapText="1"/>
    </xf>
    <xf numFmtId="0" fontId="1" fillId="0" borderId="0" xfId="0" applyFont="1" applyAlignment="1">
      <alignment horizontal="center" wrapText="1"/>
    </xf>
    <xf numFmtId="49" fontId="7" fillId="0" borderId="0" xfId="0" applyNumberFormat="1" applyFont="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xf>
    <xf numFmtId="49" fontId="18" fillId="0" borderId="0" xfId="0" applyNumberFormat="1" applyFont="1" applyAlignment="1">
      <alignment horizontal="left" vertical="center"/>
    </xf>
    <xf numFmtId="49"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4"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54"/>
  <sheetViews>
    <sheetView tabSelected="1" view="pageBreakPreview" zoomScaleSheetLayoutView="100" workbookViewId="0" topLeftCell="A125">
      <selection activeCell="D130" sqref="D130"/>
    </sheetView>
  </sheetViews>
  <sheetFormatPr defaultColWidth="9.00390625" defaultRowHeight="12.75"/>
  <cols>
    <col min="1" max="1" width="7.375" style="11" customWidth="1"/>
    <col min="2" max="2" width="48.875" style="28" customWidth="1"/>
    <col min="3" max="3" width="0.2421875" style="22" hidden="1" customWidth="1"/>
    <col min="4" max="4" width="12.375" style="44" customWidth="1"/>
    <col min="5" max="5" width="11.125" style="44" customWidth="1"/>
    <col min="6" max="6" width="11.375" style="1" customWidth="1"/>
    <col min="7" max="7" width="12.25390625" style="1" customWidth="1"/>
    <col min="8" max="8" width="12.125" style="1" customWidth="1"/>
    <col min="9" max="9" width="9.75390625" style="22" hidden="1" customWidth="1"/>
    <col min="10" max="10" width="9.625" style="1" hidden="1" customWidth="1"/>
    <col min="11" max="11" width="9.75390625" style="1" hidden="1" customWidth="1"/>
    <col min="12" max="12" width="12.75390625" style="1" hidden="1" customWidth="1"/>
    <col min="13" max="13" width="9.25390625" style="1" hidden="1" customWidth="1"/>
    <col min="14" max="14" width="9.125" style="1" hidden="1" customWidth="1"/>
    <col min="15" max="15" width="9.75390625" style="22" hidden="1" customWidth="1"/>
    <col min="16" max="16" width="0.12890625" style="32" hidden="1" customWidth="1"/>
    <col min="17" max="22" width="9.125" style="32" hidden="1" customWidth="1"/>
    <col min="23" max="23" width="9.125" style="32" customWidth="1"/>
    <col min="24" max="24" width="12.25390625" style="32" bestFit="1" customWidth="1"/>
    <col min="25" max="16384" width="9.125" style="32" customWidth="1"/>
  </cols>
  <sheetData>
    <row r="1" spans="1:15" ht="12.75">
      <c r="A1" s="32"/>
      <c r="B1" s="33"/>
      <c r="C1" s="34"/>
      <c r="D1" s="43"/>
      <c r="E1" s="43"/>
      <c r="F1" s="32"/>
      <c r="G1" s="32"/>
      <c r="H1" s="32"/>
      <c r="I1" s="32"/>
      <c r="J1" s="32"/>
      <c r="K1" s="32"/>
      <c r="L1" s="32"/>
      <c r="M1" s="32"/>
      <c r="N1" s="32"/>
      <c r="O1" s="32"/>
    </row>
    <row r="2" spans="1:22" ht="12.75">
      <c r="A2" s="145"/>
      <c r="B2" s="145"/>
      <c r="C2" s="145"/>
      <c r="D2" s="145"/>
      <c r="E2" s="145"/>
      <c r="F2" s="145"/>
      <c r="G2" s="145"/>
      <c r="H2" s="145"/>
      <c r="I2" s="145"/>
      <c r="J2" s="145"/>
      <c r="K2" s="145"/>
      <c r="L2" s="145"/>
      <c r="M2" s="145"/>
      <c r="N2" s="145"/>
      <c r="O2" s="145"/>
      <c r="P2" s="145"/>
      <c r="Q2" s="145"/>
      <c r="R2" s="145"/>
      <c r="S2" s="145"/>
      <c r="T2" s="145"/>
      <c r="U2" s="145"/>
      <c r="V2" s="145"/>
    </row>
    <row r="3" spans="1:22" ht="12.75">
      <c r="A3" s="153" t="s">
        <v>236</v>
      </c>
      <c r="B3" s="153"/>
      <c r="H3" s="77" t="s">
        <v>230</v>
      </c>
      <c r="L3" s="1" t="s">
        <v>156</v>
      </c>
      <c r="O3" s="22" t="s">
        <v>17</v>
      </c>
      <c r="P3" s="22"/>
      <c r="Q3" s="1"/>
      <c r="R3" s="1"/>
      <c r="S3" s="1" t="s">
        <v>156</v>
      </c>
      <c r="T3" s="1"/>
      <c r="U3" s="1"/>
      <c r="V3" s="22" t="s">
        <v>17</v>
      </c>
    </row>
    <row r="4" spans="1:22" ht="13.5" customHeight="1">
      <c r="A4" s="147" t="s">
        <v>18</v>
      </c>
      <c r="B4" s="148" t="s">
        <v>233</v>
      </c>
      <c r="C4" s="150" t="s">
        <v>19</v>
      </c>
      <c r="D4" s="151"/>
      <c r="E4" s="151"/>
      <c r="F4" s="152"/>
      <c r="G4" s="152"/>
      <c r="H4" s="152"/>
      <c r="I4" s="143" t="s">
        <v>14</v>
      </c>
      <c r="J4" s="143"/>
      <c r="K4" s="143"/>
      <c r="L4" s="143"/>
      <c r="M4" s="143"/>
      <c r="N4" s="143"/>
      <c r="O4" s="146" t="s">
        <v>20</v>
      </c>
      <c r="P4" s="143" t="s">
        <v>14</v>
      </c>
      <c r="Q4" s="143"/>
      <c r="R4" s="143"/>
      <c r="S4" s="143"/>
      <c r="T4" s="143"/>
      <c r="U4" s="143"/>
      <c r="V4" s="146" t="s">
        <v>20</v>
      </c>
    </row>
    <row r="5" spans="1:22" ht="111.75" customHeight="1">
      <c r="A5" s="147"/>
      <c r="B5" s="149"/>
      <c r="C5" s="88" t="s">
        <v>0</v>
      </c>
      <c r="D5" s="91" t="s">
        <v>270</v>
      </c>
      <c r="E5" s="91" t="s">
        <v>272</v>
      </c>
      <c r="F5" s="94" t="s">
        <v>268</v>
      </c>
      <c r="G5" s="94" t="s">
        <v>273</v>
      </c>
      <c r="H5" s="94" t="s">
        <v>274</v>
      </c>
      <c r="I5" s="4" t="s">
        <v>0</v>
      </c>
      <c r="J5" s="3" t="s">
        <v>137</v>
      </c>
      <c r="K5" s="3" t="s">
        <v>138</v>
      </c>
      <c r="L5" s="3" t="s">
        <v>161</v>
      </c>
      <c r="M5" s="3" t="s">
        <v>139</v>
      </c>
      <c r="N5" s="3" t="s">
        <v>140</v>
      </c>
      <c r="O5" s="146"/>
      <c r="P5" s="4" t="s">
        <v>0</v>
      </c>
      <c r="Q5" s="3" t="s">
        <v>137</v>
      </c>
      <c r="R5" s="3" t="s">
        <v>138</v>
      </c>
      <c r="S5" s="3" t="s">
        <v>161</v>
      </c>
      <c r="T5" s="3" t="s">
        <v>139</v>
      </c>
      <c r="U5" s="3" t="s">
        <v>140</v>
      </c>
      <c r="V5" s="146"/>
    </row>
    <row r="6" spans="1:22" s="35" customFormat="1" ht="12" customHeight="1">
      <c r="A6" s="93" t="s">
        <v>67</v>
      </c>
      <c r="B6" s="95">
        <v>2</v>
      </c>
      <c r="C6" s="89">
        <v>3</v>
      </c>
      <c r="D6" s="96">
        <v>3</v>
      </c>
      <c r="E6" s="96">
        <v>4</v>
      </c>
      <c r="F6" s="89">
        <v>5</v>
      </c>
      <c r="G6" s="89" t="s">
        <v>228</v>
      </c>
      <c r="H6" s="89" t="s">
        <v>229</v>
      </c>
      <c r="I6" s="45" t="s">
        <v>21</v>
      </c>
      <c r="J6" s="10">
        <v>9</v>
      </c>
      <c r="K6" s="10">
        <v>10</v>
      </c>
      <c r="L6" s="10">
        <v>11</v>
      </c>
      <c r="M6" s="10">
        <v>12</v>
      </c>
      <c r="N6" s="10">
        <v>13</v>
      </c>
      <c r="O6" s="10" t="s">
        <v>22</v>
      </c>
      <c r="P6" s="45" t="s">
        <v>21</v>
      </c>
      <c r="Q6" s="10">
        <v>9</v>
      </c>
      <c r="R6" s="10">
        <v>10</v>
      </c>
      <c r="S6" s="10">
        <v>11</v>
      </c>
      <c r="T6" s="10">
        <v>12</v>
      </c>
      <c r="U6" s="10">
        <v>13</v>
      </c>
      <c r="V6" s="10" t="s">
        <v>22</v>
      </c>
    </row>
    <row r="7" spans="1:22" ht="10.5" customHeight="1">
      <c r="A7" s="93"/>
      <c r="B7" s="89" t="s">
        <v>23</v>
      </c>
      <c r="C7" s="97"/>
      <c r="D7" s="97"/>
      <c r="E7" s="98"/>
      <c r="F7" s="97"/>
      <c r="G7" s="97"/>
      <c r="H7" s="97"/>
      <c r="I7" s="46"/>
      <c r="J7" s="15"/>
      <c r="K7" s="15"/>
      <c r="L7" s="15"/>
      <c r="M7" s="15"/>
      <c r="N7" s="15"/>
      <c r="O7" s="47"/>
      <c r="P7" s="46"/>
      <c r="Q7" s="15"/>
      <c r="R7" s="15"/>
      <c r="S7" s="15"/>
      <c r="T7" s="15"/>
      <c r="U7" s="15"/>
      <c r="V7" s="47"/>
    </row>
    <row r="8" spans="1:25" ht="14.25" customHeight="1">
      <c r="A8" s="93" t="s">
        <v>1</v>
      </c>
      <c r="B8" s="99" t="s">
        <v>2</v>
      </c>
      <c r="C8" s="100" t="e">
        <f>#REF!+H8</f>
        <v>#REF!</v>
      </c>
      <c r="D8" s="101">
        <v>4605111</v>
      </c>
      <c r="E8" s="102">
        <v>1019495.46</v>
      </c>
      <c r="F8" s="103">
        <v>1017716.82</v>
      </c>
      <c r="G8" s="104">
        <f aca="true" t="shared" si="0" ref="G8:G41">SUM(E8/D8*100)</f>
        <v>22.138347153847103</v>
      </c>
      <c r="H8" s="104">
        <f aca="true" t="shared" si="1" ref="H8:H14">SUM(F8/D8*100)</f>
        <v>22.099723980594604</v>
      </c>
      <c r="I8" s="48">
        <f>J8+M8</f>
        <v>0</v>
      </c>
      <c r="J8" s="17"/>
      <c r="K8" s="21"/>
      <c r="L8" s="21"/>
      <c r="M8" s="17"/>
      <c r="N8" s="21"/>
      <c r="O8" s="48" t="e">
        <f>SUM(C8+I8)</f>
        <v>#REF!</v>
      </c>
      <c r="P8" s="48">
        <f>Q8+T8</f>
        <v>0</v>
      </c>
      <c r="Q8" s="17"/>
      <c r="R8" s="21"/>
      <c r="S8" s="21"/>
      <c r="T8" s="17"/>
      <c r="U8" s="21"/>
      <c r="V8" s="48" t="e">
        <f>SUM(#REF!+P8)</f>
        <v>#REF!</v>
      </c>
      <c r="X8" s="75" t="e">
        <f>F8+#REF!+#REF!+F129</f>
        <v>#REF!</v>
      </c>
      <c r="Y8" s="76">
        <v>10116</v>
      </c>
    </row>
    <row r="9" spans="1:25" ht="29.25" customHeight="1">
      <c r="A9" s="93" t="s">
        <v>3</v>
      </c>
      <c r="B9" s="105" t="s">
        <v>60</v>
      </c>
      <c r="C9" s="106" t="e">
        <f>#REF!+H9</f>
        <v>#REF!</v>
      </c>
      <c r="D9" s="102">
        <v>100000</v>
      </c>
      <c r="E9" s="101">
        <v>20400</v>
      </c>
      <c r="F9" s="107">
        <v>20400</v>
      </c>
      <c r="G9" s="104">
        <f t="shared" si="0"/>
        <v>20.4</v>
      </c>
      <c r="H9" s="104">
        <f t="shared" si="1"/>
        <v>20.4</v>
      </c>
      <c r="I9" s="49">
        <f>J9+M9</f>
        <v>0</v>
      </c>
      <c r="J9" s="19"/>
      <c r="K9" s="19"/>
      <c r="L9" s="19"/>
      <c r="M9" s="19"/>
      <c r="N9" s="19"/>
      <c r="O9" s="48" t="e">
        <f>SUM(C9+I9)</f>
        <v>#REF!</v>
      </c>
      <c r="P9" s="49">
        <f>Q9+T9</f>
        <v>0</v>
      </c>
      <c r="Q9" s="19"/>
      <c r="R9" s="19"/>
      <c r="S9" s="19"/>
      <c r="T9" s="19"/>
      <c r="U9" s="19"/>
      <c r="V9" s="48" t="e">
        <f>SUM(#REF!+P9)</f>
        <v>#REF!</v>
      </c>
      <c r="X9" s="75" t="e">
        <f>F54+F55+F56+F57+F58+F59+F61+#REF!+#REF!</f>
        <v>#REF!</v>
      </c>
      <c r="Y9" s="76">
        <v>70000</v>
      </c>
    </row>
    <row r="10" spans="1:25" ht="13.5" customHeight="1">
      <c r="A10" s="93" t="s">
        <v>122</v>
      </c>
      <c r="B10" s="99" t="s">
        <v>119</v>
      </c>
      <c r="C10" s="100" t="e">
        <f>#REF!+H10</f>
        <v>#REF!</v>
      </c>
      <c r="D10" s="101">
        <v>5000</v>
      </c>
      <c r="E10" s="101"/>
      <c r="F10" s="103"/>
      <c r="G10" s="104">
        <f>SUM(E10/D10*100)</f>
        <v>0</v>
      </c>
      <c r="H10" s="104">
        <f t="shared" si="1"/>
        <v>0</v>
      </c>
      <c r="I10" s="49">
        <f>J10+M10</f>
        <v>0</v>
      </c>
      <c r="J10" s="17"/>
      <c r="K10" s="21"/>
      <c r="L10" s="21"/>
      <c r="M10" s="17"/>
      <c r="N10" s="21"/>
      <c r="O10" s="48" t="e">
        <f>SUM(C10+I10)</f>
        <v>#REF!</v>
      </c>
      <c r="P10" s="49">
        <f>Q10+T10</f>
        <v>0</v>
      </c>
      <c r="Q10" s="17"/>
      <c r="R10" s="21"/>
      <c r="S10" s="21"/>
      <c r="T10" s="17"/>
      <c r="U10" s="21"/>
      <c r="V10" s="48" t="e">
        <f>SUM(#REF!+P10)</f>
        <v>#REF!</v>
      </c>
      <c r="X10" s="75">
        <f>F23</f>
        <v>21418.28</v>
      </c>
      <c r="Y10" s="76">
        <v>130000</v>
      </c>
    </row>
    <row r="11" spans="1:25" ht="12.75" customHeight="1">
      <c r="A11" s="93" t="s">
        <v>24</v>
      </c>
      <c r="B11" s="99" t="s">
        <v>25</v>
      </c>
      <c r="C11" s="100" t="e">
        <f>#REF!+H11</f>
        <v>#REF!</v>
      </c>
      <c r="D11" s="101">
        <v>13720</v>
      </c>
      <c r="E11" s="101">
        <v>3900</v>
      </c>
      <c r="F11" s="103">
        <v>3900</v>
      </c>
      <c r="G11" s="104">
        <f t="shared" si="0"/>
        <v>28.425655976676385</v>
      </c>
      <c r="H11" s="104">
        <f t="shared" si="1"/>
        <v>28.425655976676385</v>
      </c>
      <c r="I11" s="49" t="e">
        <f>J11+M11</f>
        <v>#DIV/0!</v>
      </c>
      <c r="J11" s="17"/>
      <c r="K11" s="21"/>
      <c r="L11" s="21">
        <v>1</v>
      </c>
      <c r="M11" s="17" t="e">
        <f>SUM(L11/J11*100)</f>
        <v>#DIV/0!</v>
      </c>
      <c r="N11" s="21"/>
      <c r="O11" s="48" t="e">
        <f>SUM(C11+I11)</f>
        <v>#REF!</v>
      </c>
      <c r="P11" s="49" t="e">
        <f>Q11+T11</f>
        <v>#DIV/0!</v>
      </c>
      <c r="Q11" s="17"/>
      <c r="R11" s="21"/>
      <c r="S11" s="21">
        <v>1</v>
      </c>
      <c r="T11" s="17" t="e">
        <f>SUM(S11/Q11*100)</f>
        <v>#DIV/0!</v>
      </c>
      <c r="U11" s="21"/>
      <c r="V11" s="48" t="e">
        <f>SUM(#REF!+P11)</f>
        <v>#REF!</v>
      </c>
      <c r="X11" s="75" t="e">
        <f>#REF!+#REF!+F18</f>
        <v>#REF!</v>
      </c>
      <c r="Y11" s="76">
        <v>100000</v>
      </c>
    </row>
    <row r="12" spans="1:25" ht="13.5" customHeight="1">
      <c r="A12" s="93" t="s">
        <v>115</v>
      </c>
      <c r="B12" s="99" t="s">
        <v>117</v>
      </c>
      <c r="C12" s="100" t="e">
        <f>#REF!+H12</f>
        <v>#REF!</v>
      </c>
      <c r="D12" s="101">
        <v>132201</v>
      </c>
      <c r="E12" s="101">
        <v>33475.12</v>
      </c>
      <c r="F12" s="103">
        <v>33475.12</v>
      </c>
      <c r="G12" s="104">
        <f t="shared" si="0"/>
        <v>25.32138183523574</v>
      </c>
      <c r="H12" s="104">
        <f t="shared" si="1"/>
        <v>25.32138183523574</v>
      </c>
      <c r="I12" s="49">
        <f>J12+M12</f>
        <v>0</v>
      </c>
      <c r="J12" s="17"/>
      <c r="K12" s="21"/>
      <c r="L12" s="21"/>
      <c r="M12" s="17"/>
      <c r="N12" s="21"/>
      <c r="O12" s="48" t="e">
        <f>SUM(C12+I12)</f>
        <v>#REF!</v>
      </c>
      <c r="P12" s="49">
        <f>Q12+T12</f>
        <v>0</v>
      </c>
      <c r="Q12" s="17"/>
      <c r="R12" s="21"/>
      <c r="S12" s="21"/>
      <c r="T12" s="17"/>
      <c r="U12" s="21"/>
      <c r="V12" s="48" t="e">
        <f>SUM(#REF!+P12)</f>
        <v>#REF!</v>
      </c>
      <c r="X12" s="75"/>
      <c r="Y12" s="76">
        <v>1100000</v>
      </c>
    </row>
    <row r="13" spans="1:25" ht="24.75" customHeight="1">
      <c r="A13" s="93" t="s">
        <v>276</v>
      </c>
      <c r="B13" s="99" t="s">
        <v>277</v>
      </c>
      <c r="C13" s="100"/>
      <c r="D13" s="101">
        <v>300</v>
      </c>
      <c r="E13" s="101"/>
      <c r="F13" s="103"/>
      <c r="G13" s="104">
        <f t="shared" si="0"/>
        <v>0</v>
      </c>
      <c r="H13" s="104">
        <f t="shared" si="1"/>
        <v>0</v>
      </c>
      <c r="I13" s="49"/>
      <c r="J13" s="17"/>
      <c r="K13" s="21"/>
      <c r="L13" s="21"/>
      <c r="M13" s="17"/>
      <c r="N13" s="21"/>
      <c r="O13" s="48"/>
      <c r="P13" s="49"/>
      <c r="Q13" s="17"/>
      <c r="R13" s="21"/>
      <c r="S13" s="21"/>
      <c r="T13" s="17"/>
      <c r="U13" s="21"/>
      <c r="V13" s="48"/>
      <c r="X13" s="75"/>
      <c r="Y13" s="76"/>
    </row>
    <row r="14" spans="1:25" ht="13.5" customHeight="1">
      <c r="A14" s="93" t="s">
        <v>141</v>
      </c>
      <c r="B14" s="99" t="s">
        <v>240</v>
      </c>
      <c r="C14" s="100"/>
      <c r="D14" s="101">
        <v>20000</v>
      </c>
      <c r="E14" s="101"/>
      <c r="F14" s="103"/>
      <c r="G14" s="104">
        <f t="shared" si="0"/>
        <v>0</v>
      </c>
      <c r="H14" s="104">
        <f t="shared" si="1"/>
        <v>0</v>
      </c>
      <c r="I14" s="49"/>
      <c r="J14" s="17"/>
      <c r="K14" s="21"/>
      <c r="L14" s="21"/>
      <c r="M14" s="17"/>
      <c r="N14" s="21"/>
      <c r="O14" s="48"/>
      <c r="P14" s="49"/>
      <c r="Q14" s="17"/>
      <c r="R14" s="21"/>
      <c r="S14" s="21"/>
      <c r="T14" s="17"/>
      <c r="U14" s="21"/>
      <c r="V14" s="48"/>
      <c r="W14" s="75" t="e">
        <f>E9+E45+#REF!+E131</f>
        <v>#REF!</v>
      </c>
      <c r="X14" s="75"/>
      <c r="Y14" s="76"/>
    </row>
    <row r="15" spans="1:25" ht="12" customHeight="1" hidden="1">
      <c r="A15" s="93" t="s">
        <v>153</v>
      </c>
      <c r="B15" s="99" t="s">
        <v>154</v>
      </c>
      <c r="C15" s="100" t="e">
        <f>#REF!+H15</f>
        <v>#REF!</v>
      </c>
      <c r="D15" s="101"/>
      <c r="E15" s="101"/>
      <c r="F15" s="103"/>
      <c r="G15" s="104"/>
      <c r="H15" s="104"/>
      <c r="I15" s="48"/>
      <c r="J15" s="17"/>
      <c r="K15" s="21"/>
      <c r="L15" s="21"/>
      <c r="M15" s="17"/>
      <c r="N15" s="21"/>
      <c r="O15" s="48"/>
      <c r="P15" s="48"/>
      <c r="Q15" s="17"/>
      <c r="R15" s="21"/>
      <c r="S15" s="21"/>
      <c r="T15" s="17"/>
      <c r="U15" s="21"/>
      <c r="V15" s="48"/>
      <c r="X15" s="76"/>
      <c r="Y15" s="76"/>
    </row>
    <row r="16" spans="1:25" ht="12" customHeight="1" hidden="1">
      <c r="A16" s="93" t="s">
        <v>12</v>
      </c>
      <c r="B16" s="99" t="s">
        <v>77</v>
      </c>
      <c r="C16" s="100"/>
      <c r="D16" s="101"/>
      <c r="E16" s="101"/>
      <c r="F16" s="103"/>
      <c r="G16" s="104"/>
      <c r="H16" s="104" t="e">
        <f aca="true" t="shared" si="2" ref="H16:H41">SUM(F16/D16*100)</f>
        <v>#DIV/0!</v>
      </c>
      <c r="I16" s="48"/>
      <c r="J16" s="17"/>
      <c r="K16" s="21"/>
      <c r="L16" s="21"/>
      <c r="M16" s="17"/>
      <c r="N16" s="21"/>
      <c r="O16" s="48"/>
      <c r="P16" s="48"/>
      <c r="Q16" s="17"/>
      <c r="R16" s="21"/>
      <c r="S16" s="21"/>
      <c r="T16" s="17"/>
      <c r="U16" s="21"/>
      <c r="V16" s="48"/>
      <c r="X16" s="76"/>
      <c r="Y16" s="76"/>
    </row>
    <row r="17" spans="1:25" ht="12" customHeight="1">
      <c r="A17" s="93" t="s">
        <v>250</v>
      </c>
      <c r="B17" s="99" t="s">
        <v>275</v>
      </c>
      <c r="C17" s="100"/>
      <c r="D17" s="101">
        <v>223297.62</v>
      </c>
      <c r="E17" s="101">
        <v>8932.33</v>
      </c>
      <c r="F17" s="103">
        <v>8932.33</v>
      </c>
      <c r="G17" s="104"/>
      <c r="H17" s="104"/>
      <c r="I17" s="48"/>
      <c r="J17" s="17"/>
      <c r="K17" s="21"/>
      <c r="L17" s="21"/>
      <c r="M17" s="17"/>
      <c r="N17" s="21"/>
      <c r="O17" s="48"/>
      <c r="P17" s="48"/>
      <c r="Q17" s="17"/>
      <c r="R17" s="21"/>
      <c r="S17" s="21"/>
      <c r="T17" s="17"/>
      <c r="U17" s="21"/>
      <c r="V17" s="48"/>
      <c r="X17" s="76"/>
      <c r="Y17" s="76"/>
    </row>
    <row r="18" spans="1:25" ht="13.5" customHeight="1">
      <c r="A18" s="93" t="s">
        <v>78</v>
      </c>
      <c r="B18" s="99" t="s">
        <v>79</v>
      </c>
      <c r="C18" s="100" t="e">
        <f>#REF!+H18</f>
        <v>#REF!</v>
      </c>
      <c r="D18" s="101">
        <v>4340096.93</v>
      </c>
      <c r="E18" s="101">
        <v>945205.18</v>
      </c>
      <c r="F18" s="103">
        <v>945205.18</v>
      </c>
      <c r="G18" s="104">
        <f t="shared" si="0"/>
        <v>21.77843479638599</v>
      </c>
      <c r="H18" s="104">
        <f t="shared" si="2"/>
        <v>21.77843479638599</v>
      </c>
      <c r="I18" s="48">
        <f>J18+M18</f>
        <v>0</v>
      </c>
      <c r="J18" s="17"/>
      <c r="K18" s="21"/>
      <c r="L18" s="21"/>
      <c r="M18" s="17"/>
      <c r="N18" s="21"/>
      <c r="O18" s="48" t="e">
        <f>SUM(C18+I18)</f>
        <v>#REF!</v>
      </c>
      <c r="P18" s="48">
        <f>Q18+T18</f>
        <v>0</v>
      </c>
      <c r="Q18" s="17"/>
      <c r="R18" s="21"/>
      <c r="S18" s="21"/>
      <c r="T18" s="17"/>
      <c r="U18" s="21"/>
      <c r="V18" s="48" t="e">
        <f>SUM(#REF!+P18)</f>
        <v>#REF!</v>
      </c>
      <c r="X18" s="75" t="e">
        <f>#REF!</f>
        <v>#REF!</v>
      </c>
      <c r="Y18" s="76">
        <v>250301</v>
      </c>
    </row>
    <row r="19" spans="1:25" ht="13.5" customHeight="1" hidden="1">
      <c r="A19" s="93" t="s">
        <v>199</v>
      </c>
      <c r="B19" s="99" t="s">
        <v>200</v>
      </c>
      <c r="C19" s="100"/>
      <c r="D19" s="101"/>
      <c r="E19" s="101"/>
      <c r="F19" s="103"/>
      <c r="G19" s="104" t="e">
        <f t="shared" si="0"/>
        <v>#DIV/0!</v>
      </c>
      <c r="H19" s="104" t="e">
        <f t="shared" si="2"/>
        <v>#DIV/0!</v>
      </c>
      <c r="I19" s="48"/>
      <c r="J19" s="17"/>
      <c r="K19" s="21"/>
      <c r="L19" s="21"/>
      <c r="M19" s="17"/>
      <c r="N19" s="21"/>
      <c r="O19" s="48"/>
      <c r="P19" s="48"/>
      <c r="Q19" s="17"/>
      <c r="R19" s="21"/>
      <c r="S19" s="21"/>
      <c r="T19" s="17"/>
      <c r="U19" s="21"/>
      <c r="V19" s="48"/>
      <c r="X19" s="76"/>
      <c r="Y19" s="76"/>
    </row>
    <row r="20" spans="1:25" ht="0.75" customHeight="1" hidden="1">
      <c r="A20" s="93" t="s">
        <v>185</v>
      </c>
      <c r="B20" s="99" t="s">
        <v>191</v>
      </c>
      <c r="C20" s="100" t="e">
        <f>#REF!+H20</f>
        <v>#REF!</v>
      </c>
      <c r="D20" s="101"/>
      <c r="E20" s="101"/>
      <c r="F20" s="103"/>
      <c r="G20" s="104" t="e">
        <f t="shared" si="0"/>
        <v>#DIV/0!</v>
      </c>
      <c r="H20" s="104" t="e">
        <f t="shared" si="2"/>
        <v>#DIV/0!</v>
      </c>
      <c r="I20" s="48"/>
      <c r="J20" s="17"/>
      <c r="K20" s="21"/>
      <c r="L20" s="21"/>
      <c r="M20" s="17"/>
      <c r="N20" s="21"/>
      <c r="O20" s="48"/>
      <c r="P20" s="48"/>
      <c r="Q20" s="17"/>
      <c r="R20" s="21"/>
      <c r="S20" s="21"/>
      <c r="T20" s="17"/>
      <c r="U20" s="21"/>
      <c r="V20" s="48"/>
      <c r="X20" s="76"/>
      <c r="Y20" s="76"/>
    </row>
    <row r="21" spans="1:25" ht="37.5" customHeight="1" hidden="1">
      <c r="A21" s="93" t="s">
        <v>169</v>
      </c>
      <c r="B21" s="99" t="s">
        <v>174</v>
      </c>
      <c r="C21" s="100"/>
      <c r="D21" s="101"/>
      <c r="E21" s="101"/>
      <c r="F21" s="103"/>
      <c r="G21" s="104" t="e">
        <f t="shared" si="0"/>
        <v>#DIV/0!</v>
      </c>
      <c r="H21" s="104" t="e">
        <f t="shared" si="2"/>
        <v>#DIV/0!</v>
      </c>
      <c r="I21" s="48"/>
      <c r="J21" s="17"/>
      <c r="K21" s="21"/>
      <c r="L21" s="21"/>
      <c r="M21" s="17"/>
      <c r="N21" s="21"/>
      <c r="O21" s="48"/>
      <c r="P21" s="48"/>
      <c r="Q21" s="17"/>
      <c r="R21" s="21"/>
      <c r="S21" s="21"/>
      <c r="T21" s="17"/>
      <c r="U21" s="21"/>
      <c r="V21" s="48"/>
      <c r="X21" s="76"/>
      <c r="Y21" s="76"/>
    </row>
    <row r="22" spans="1:25" ht="13.5" customHeight="1">
      <c r="A22" s="93" t="s">
        <v>13</v>
      </c>
      <c r="B22" s="99" t="s">
        <v>37</v>
      </c>
      <c r="C22" s="100" t="e">
        <f>#REF!+H22</f>
        <v>#REF!</v>
      </c>
      <c r="D22" s="101">
        <v>165000</v>
      </c>
      <c r="E22" s="101">
        <v>33953</v>
      </c>
      <c r="F22" s="103">
        <v>33953</v>
      </c>
      <c r="G22" s="104">
        <f t="shared" si="0"/>
        <v>20.577575757575758</v>
      </c>
      <c r="H22" s="104">
        <f t="shared" si="2"/>
        <v>20.577575757575758</v>
      </c>
      <c r="I22" s="48"/>
      <c r="J22" s="17"/>
      <c r="K22" s="21"/>
      <c r="L22" s="21"/>
      <c r="M22" s="17"/>
      <c r="N22" s="21"/>
      <c r="O22" s="48" t="e">
        <f>SUM(C22+I22)</f>
        <v>#REF!</v>
      </c>
      <c r="P22" s="48"/>
      <c r="Q22" s="17"/>
      <c r="R22" s="21"/>
      <c r="S22" s="21"/>
      <c r="T22" s="17"/>
      <c r="U22" s="21"/>
      <c r="V22" s="48" t="e">
        <f>SUM(#REF!+P22)</f>
        <v>#REF!</v>
      </c>
      <c r="X22" s="75" t="e">
        <f>#REF!</f>
        <v>#REF!</v>
      </c>
      <c r="Y22" s="76">
        <v>250344</v>
      </c>
    </row>
    <row r="23" spans="1:25" ht="13.5" customHeight="1">
      <c r="A23" s="93" t="s">
        <v>26</v>
      </c>
      <c r="B23" s="99" t="s">
        <v>235</v>
      </c>
      <c r="C23" s="100" t="e">
        <f>#REF!+H23</f>
        <v>#REF!</v>
      </c>
      <c r="D23" s="101">
        <v>258300</v>
      </c>
      <c r="E23" s="101">
        <v>26484.68</v>
      </c>
      <c r="F23" s="103">
        <v>21418.28</v>
      </c>
      <c r="G23" s="104">
        <f t="shared" si="0"/>
        <v>10.253457220286489</v>
      </c>
      <c r="H23" s="104">
        <f t="shared" si="2"/>
        <v>8.292017034456059</v>
      </c>
      <c r="I23" s="48" t="e">
        <f>J23+M23</f>
        <v>#DIV/0!</v>
      </c>
      <c r="J23" s="17"/>
      <c r="K23" s="21"/>
      <c r="L23" s="21">
        <v>85.7</v>
      </c>
      <c r="M23" s="17" t="e">
        <f>SUM(L23/J23*100)</f>
        <v>#DIV/0!</v>
      </c>
      <c r="N23" s="21"/>
      <c r="O23" s="48" t="e">
        <f>SUM(C23+I23)</f>
        <v>#REF!</v>
      </c>
      <c r="P23" s="48" t="e">
        <f>Q23+T23</f>
        <v>#DIV/0!</v>
      </c>
      <c r="Q23" s="17"/>
      <c r="R23" s="21"/>
      <c r="S23" s="21">
        <v>85.7</v>
      </c>
      <c r="T23" s="17" t="e">
        <f>SUM(S23/Q23*100)</f>
        <v>#DIV/0!</v>
      </c>
      <c r="U23" s="21"/>
      <c r="V23" s="48" t="e">
        <f>SUM(#REF!+P23)</f>
        <v>#REF!</v>
      </c>
      <c r="X23" s="75" t="e">
        <f>#REF!</f>
        <v>#REF!</v>
      </c>
      <c r="Y23" s="76">
        <v>250306</v>
      </c>
    </row>
    <row r="24" spans="1:25" ht="70.5" customHeight="1" hidden="1">
      <c r="A24" s="93" t="s">
        <v>72</v>
      </c>
      <c r="B24" s="99" t="s">
        <v>136</v>
      </c>
      <c r="C24" s="100" t="e">
        <f>#REF!+H24</f>
        <v>#REF!</v>
      </c>
      <c r="D24" s="101"/>
      <c r="E24" s="101"/>
      <c r="F24" s="103"/>
      <c r="G24" s="104" t="e">
        <f>SUM(E24/D24*100)</f>
        <v>#DIV/0!</v>
      </c>
      <c r="H24" s="104" t="e">
        <f t="shared" si="2"/>
        <v>#DIV/0!</v>
      </c>
      <c r="I24" s="48">
        <f>J24+M24</f>
        <v>0</v>
      </c>
      <c r="J24" s="17"/>
      <c r="K24" s="21"/>
      <c r="L24" s="21"/>
      <c r="M24" s="17"/>
      <c r="N24" s="21"/>
      <c r="O24" s="48" t="e">
        <f>SUM(C24+I24)</f>
        <v>#REF!</v>
      </c>
      <c r="P24" s="48">
        <f>Q24+T24</f>
        <v>0</v>
      </c>
      <c r="Q24" s="17"/>
      <c r="R24" s="21"/>
      <c r="S24" s="21"/>
      <c r="T24" s="17"/>
      <c r="U24" s="21"/>
      <c r="V24" s="48" t="e">
        <f>SUM(#REF!+P24)</f>
        <v>#REF!</v>
      </c>
      <c r="X24" s="76"/>
      <c r="Y24" s="76"/>
    </row>
    <row r="25" spans="1:25" ht="11.25" customHeight="1" hidden="1">
      <c r="A25" s="93" t="s">
        <v>103</v>
      </c>
      <c r="B25" s="99" t="s">
        <v>116</v>
      </c>
      <c r="C25" s="100" t="e">
        <f>#REF!+H25</f>
        <v>#REF!</v>
      </c>
      <c r="D25" s="101"/>
      <c r="E25" s="101"/>
      <c r="F25" s="103"/>
      <c r="G25" s="104" t="e">
        <f>SUM(E25/D25*100)</f>
        <v>#DIV/0!</v>
      </c>
      <c r="H25" s="104" t="e">
        <f t="shared" si="2"/>
        <v>#DIV/0!</v>
      </c>
      <c r="I25" s="48"/>
      <c r="J25" s="17"/>
      <c r="K25" s="21"/>
      <c r="L25" s="21"/>
      <c r="M25" s="17"/>
      <c r="N25" s="21"/>
      <c r="O25" s="48"/>
      <c r="P25" s="48"/>
      <c r="Q25" s="17"/>
      <c r="R25" s="21"/>
      <c r="S25" s="21"/>
      <c r="T25" s="17"/>
      <c r="U25" s="21"/>
      <c r="V25" s="48"/>
      <c r="X25" s="76"/>
      <c r="Y25" s="76"/>
    </row>
    <row r="26" spans="1:25" ht="0.75" customHeight="1" hidden="1">
      <c r="A26" s="93" t="s">
        <v>15</v>
      </c>
      <c r="B26" s="99" t="s">
        <v>38</v>
      </c>
      <c r="C26" s="100" t="e">
        <f>#REF!+H26</f>
        <v>#REF!</v>
      </c>
      <c r="D26" s="101"/>
      <c r="E26" s="101"/>
      <c r="F26" s="103"/>
      <c r="G26" s="104" t="e">
        <f>SUM(E26/D26*100)</f>
        <v>#DIV/0!</v>
      </c>
      <c r="H26" s="104" t="e">
        <f t="shared" si="2"/>
        <v>#DIV/0!</v>
      </c>
      <c r="I26" s="48">
        <f>J26+M26</f>
        <v>461.5673216132368</v>
      </c>
      <c r="J26" s="17">
        <v>386.8</v>
      </c>
      <c r="K26" s="17"/>
      <c r="L26" s="17">
        <v>289.2</v>
      </c>
      <c r="M26" s="17">
        <f>SUM(L26/J26*100)</f>
        <v>74.76732161323682</v>
      </c>
      <c r="N26" s="17"/>
      <c r="O26" s="48" t="e">
        <f>SUM(C26+I26)</f>
        <v>#REF!</v>
      </c>
      <c r="P26" s="48">
        <f>Q26+T26</f>
        <v>461.5673216132368</v>
      </c>
      <c r="Q26" s="17">
        <v>386.8</v>
      </c>
      <c r="R26" s="17"/>
      <c r="S26" s="17">
        <v>289.2</v>
      </c>
      <c r="T26" s="17">
        <f>SUM(S26/Q26*100)</f>
        <v>74.76732161323682</v>
      </c>
      <c r="U26" s="17"/>
      <c r="V26" s="48" t="e">
        <f>SUM(#REF!+P26)</f>
        <v>#REF!</v>
      </c>
      <c r="X26" s="76"/>
      <c r="Y26" s="76"/>
    </row>
    <row r="27" spans="1:25" ht="15" customHeight="1" hidden="1">
      <c r="A27" s="93" t="s">
        <v>113</v>
      </c>
      <c r="B27" s="99" t="s">
        <v>114</v>
      </c>
      <c r="C27" s="100" t="e">
        <f>#REF!+H27</f>
        <v>#REF!</v>
      </c>
      <c r="D27" s="101"/>
      <c r="E27" s="101"/>
      <c r="F27" s="103"/>
      <c r="G27" s="104" t="e">
        <f>SUM(E27/D27*100)</f>
        <v>#DIV/0!</v>
      </c>
      <c r="H27" s="104" t="e">
        <f t="shared" si="2"/>
        <v>#DIV/0!</v>
      </c>
      <c r="I27" s="48"/>
      <c r="J27" s="17"/>
      <c r="K27" s="17"/>
      <c r="L27" s="17"/>
      <c r="M27" s="17"/>
      <c r="N27" s="17"/>
      <c r="O27" s="48" t="e">
        <f>SUM(C27+I27)</f>
        <v>#REF!</v>
      </c>
      <c r="P27" s="48"/>
      <c r="Q27" s="17"/>
      <c r="R27" s="17"/>
      <c r="S27" s="17"/>
      <c r="T27" s="17"/>
      <c r="U27" s="17"/>
      <c r="V27" s="48" t="e">
        <f>SUM(#REF!+P27)</f>
        <v>#REF!</v>
      </c>
      <c r="X27" s="76"/>
      <c r="Y27" s="76"/>
    </row>
    <row r="28" spans="1:25" ht="15" customHeight="1" hidden="1">
      <c r="A28" s="93" t="s">
        <v>104</v>
      </c>
      <c r="B28" s="99" t="s">
        <v>105</v>
      </c>
      <c r="C28" s="100" t="e">
        <f>#REF!+H28</f>
        <v>#REF!</v>
      </c>
      <c r="D28" s="101"/>
      <c r="E28" s="101"/>
      <c r="F28" s="103"/>
      <c r="G28" s="104" t="e">
        <f>SUM(E28/D28*100)</f>
        <v>#DIV/0!</v>
      </c>
      <c r="H28" s="104" t="e">
        <f t="shared" si="2"/>
        <v>#DIV/0!</v>
      </c>
      <c r="I28" s="48"/>
      <c r="J28" s="17"/>
      <c r="K28" s="17"/>
      <c r="L28" s="17"/>
      <c r="M28" s="17"/>
      <c r="N28" s="17"/>
      <c r="O28" s="48" t="e">
        <f>SUM(C28+I28)</f>
        <v>#REF!</v>
      </c>
      <c r="P28" s="48"/>
      <c r="Q28" s="17"/>
      <c r="R28" s="17"/>
      <c r="S28" s="17"/>
      <c r="T28" s="17"/>
      <c r="U28" s="17"/>
      <c r="V28" s="48" t="e">
        <f>SUM(#REF!+P28)</f>
        <v>#REF!</v>
      </c>
      <c r="X28" s="76"/>
      <c r="Y28" s="76"/>
    </row>
    <row r="29" spans="1:25" ht="15" customHeight="1" hidden="1">
      <c r="A29" s="93" t="s">
        <v>103</v>
      </c>
      <c r="B29" s="99" t="s">
        <v>243</v>
      </c>
      <c r="C29" s="100"/>
      <c r="D29" s="101"/>
      <c r="E29" s="101"/>
      <c r="F29" s="103"/>
      <c r="G29" s="104"/>
      <c r="H29" s="104" t="e">
        <f t="shared" si="2"/>
        <v>#DIV/0!</v>
      </c>
      <c r="I29" s="48"/>
      <c r="J29" s="17"/>
      <c r="K29" s="17"/>
      <c r="L29" s="17"/>
      <c r="M29" s="17"/>
      <c r="N29" s="17"/>
      <c r="O29" s="48"/>
      <c r="P29" s="48"/>
      <c r="Q29" s="17"/>
      <c r="R29" s="17"/>
      <c r="S29" s="17"/>
      <c r="T29" s="17"/>
      <c r="U29" s="17"/>
      <c r="V29" s="48"/>
      <c r="X29" s="76"/>
      <c r="Y29" s="76"/>
    </row>
    <row r="30" spans="1:25" ht="15" customHeight="1">
      <c r="A30" s="93" t="s">
        <v>103</v>
      </c>
      <c r="B30" s="99" t="s">
        <v>243</v>
      </c>
      <c r="C30" s="100"/>
      <c r="D30" s="101">
        <v>49310.37</v>
      </c>
      <c r="E30" s="101">
        <v>1850</v>
      </c>
      <c r="F30" s="103">
        <v>1850</v>
      </c>
      <c r="G30" s="104"/>
      <c r="H30" s="104"/>
      <c r="I30" s="48"/>
      <c r="J30" s="17"/>
      <c r="K30" s="17"/>
      <c r="L30" s="17"/>
      <c r="M30" s="17"/>
      <c r="N30" s="17"/>
      <c r="O30" s="48"/>
      <c r="P30" s="48"/>
      <c r="Q30" s="17"/>
      <c r="R30" s="17"/>
      <c r="S30" s="17"/>
      <c r="T30" s="17"/>
      <c r="U30" s="17"/>
      <c r="V30" s="48"/>
      <c r="X30" s="76"/>
      <c r="Y30" s="76"/>
    </row>
    <row r="31" spans="1:25" ht="43.5" customHeight="1">
      <c r="A31" s="93" t="s">
        <v>216</v>
      </c>
      <c r="B31" s="99" t="s">
        <v>217</v>
      </c>
      <c r="C31" s="100" t="e">
        <f>#REF!+H31</f>
        <v>#REF!</v>
      </c>
      <c r="D31" s="101">
        <v>66000</v>
      </c>
      <c r="E31" s="101">
        <v>25000</v>
      </c>
      <c r="F31" s="103">
        <v>25000</v>
      </c>
      <c r="G31" s="104">
        <f>SUM(E31/D31*100)</f>
        <v>37.878787878787875</v>
      </c>
      <c r="H31" s="104">
        <f>SUM(F31/D31*100)</f>
        <v>37.878787878787875</v>
      </c>
      <c r="I31" s="50"/>
      <c r="J31" s="17"/>
      <c r="K31" s="17"/>
      <c r="L31" s="17"/>
      <c r="M31" s="17"/>
      <c r="N31" s="17"/>
      <c r="O31" s="48"/>
      <c r="P31" s="50"/>
      <c r="Q31" s="17"/>
      <c r="R31" s="17"/>
      <c r="S31" s="17"/>
      <c r="T31" s="17"/>
      <c r="U31" s="17"/>
      <c r="V31" s="48"/>
      <c r="X31" s="75" t="e">
        <f>SUM(X5:X30)</f>
        <v>#REF!</v>
      </c>
      <c r="Y31" s="76"/>
    </row>
    <row r="32" spans="1:25" ht="25.5" customHeight="1">
      <c r="A32" s="93" t="s">
        <v>253</v>
      </c>
      <c r="B32" s="99" t="s">
        <v>254</v>
      </c>
      <c r="C32" s="100" t="e">
        <f>#REF!+H32</f>
        <v>#REF!</v>
      </c>
      <c r="D32" s="101">
        <v>183056.14</v>
      </c>
      <c r="E32" s="101">
        <v>183056.14</v>
      </c>
      <c r="F32" s="103">
        <f>182938.06+118.08</f>
        <v>183056.13999999998</v>
      </c>
      <c r="G32" s="104">
        <f t="shared" si="0"/>
        <v>100</v>
      </c>
      <c r="H32" s="104">
        <f t="shared" si="2"/>
        <v>99.99999999999999</v>
      </c>
      <c r="I32" s="50">
        <f>SUM(J32,M32)</f>
        <v>0</v>
      </c>
      <c r="J32" s="17"/>
      <c r="K32" s="17"/>
      <c r="L32" s="17"/>
      <c r="M32" s="17"/>
      <c r="N32" s="17"/>
      <c r="O32" s="48" t="e">
        <f>SUM(C32+I32)</f>
        <v>#REF!</v>
      </c>
      <c r="P32" s="50">
        <f>SUM(Q32,T32)</f>
        <v>0</v>
      </c>
      <c r="Q32" s="17"/>
      <c r="R32" s="17"/>
      <c r="S32" s="17"/>
      <c r="T32" s="17"/>
      <c r="U32" s="17"/>
      <c r="V32" s="48" t="e">
        <f>SUM(#REF!+P32)</f>
        <v>#REF!</v>
      </c>
      <c r="X32" s="76"/>
      <c r="Y32" s="76"/>
    </row>
    <row r="33" spans="1:22" ht="10.5" customHeight="1" hidden="1">
      <c r="A33" s="93" t="s">
        <v>145</v>
      </c>
      <c r="B33" s="99" t="s">
        <v>146</v>
      </c>
      <c r="C33" s="100"/>
      <c r="D33" s="101"/>
      <c r="E33" s="101"/>
      <c r="F33" s="103"/>
      <c r="G33" s="104" t="e">
        <f t="shared" si="0"/>
        <v>#DIV/0!</v>
      </c>
      <c r="H33" s="104" t="e">
        <f t="shared" si="2"/>
        <v>#DIV/0!</v>
      </c>
      <c r="I33" s="50"/>
      <c r="J33" s="17"/>
      <c r="K33" s="17"/>
      <c r="L33" s="17"/>
      <c r="M33" s="17"/>
      <c r="N33" s="17"/>
      <c r="O33" s="48"/>
      <c r="P33" s="50"/>
      <c r="Q33" s="17"/>
      <c r="R33" s="17"/>
      <c r="S33" s="17"/>
      <c r="T33" s="17"/>
      <c r="U33" s="17"/>
      <c r="V33" s="48"/>
    </row>
    <row r="34" spans="1:22" ht="10.5" customHeight="1" hidden="1">
      <c r="A34" s="93" t="s">
        <v>150</v>
      </c>
      <c r="B34" s="99" t="s">
        <v>152</v>
      </c>
      <c r="C34" s="100" t="e">
        <f>#REF!+H34</f>
        <v>#REF!</v>
      </c>
      <c r="D34" s="101"/>
      <c r="E34" s="101"/>
      <c r="F34" s="103"/>
      <c r="G34" s="104" t="e">
        <f t="shared" si="0"/>
        <v>#DIV/0!</v>
      </c>
      <c r="H34" s="104" t="e">
        <f t="shared" si="2"/>
        <v>#DIV/0!</v>
      </c>
      <c r="I34" s="50"/>
      <c r="J34" s="17"/>
      <c r="K34" s="17"/>
      <c r="L34" s="17"/>
      <c r="M34" s="17"/>
      <c r="N34" s="17"/>
      <c r="O34" s="48"/>
      <c r="P34" s="50"/>
      <c r="Q34" s="17"/>
      <c r="R34" s="17"/>
      <c r="S34" s="17"/>
      <c r="T34" s="17"/>
      <c r="U34" s="17"/>
      <c r="V34" s="48"/>
    </row>
    <row r="35" spans="1:22" ht="27.75" customHeight="1" hidden="1">
      <c r="A35" s="93" t="s">
        <v>185</v>
      </c>
      <c r="B35" s="99" t="s">
        <v>191</v>
      </c>
      <c r="C35" s="100"/>
      <c r="D35" s="101"/>
      <c r="E35" s="101"/>
      <c r="F35" s="103"/>
      <c r="G35" s="104" t="e">
        <f t="shared" si="0"/>
        <v>#DIV/0!</v>
      </c>
      <c r="H35" s="104" t="e">
        <f t="shared" si="2"/>
        <v>#DIV/0!</v>
      </c>
      <c r="I35" s="50"/>
      <c r="J35" s="17"/>
      <c r="K35" s="17"/>
      <c r="L35" s="17"/>
      <c r="M35" s="17"/>
      <c r="N35" s="17"/>
      <c r="O35" s="48"/>
      <c r="P35" s="50"/>
      <c r="Q35" s="17"/>
      <c r="R35" s="17"/>
      <c r="S35" s="17"/>
      <c r="T35" s="17"/>
      <c r="U35" s="17"/>
      <c r="V35" s="48"/>
    </row>
    <row r="36" spans="1:22" ht="13.5" customHeight="1">
      <c r="A36" s="93" t="s">
        <v>28</v>
      </c>
      <c r="B36" s="99" t="s">
        <v>181</v>
      </c>
      <c r="C36" s="106" t="e">
        <f>#REF!+H36</f>
        <v>#REF!</v>
      </c>
      <c r="D36" s="102">
        <v>105619</v>
      </c>
      <c r="E36" s="102">
        <v>25844.55</v>
      </c>
      <c r="F36" s="107">
        <v>25844.55</v>
      </c>
      <c r="G36" s="104">
        <f t="shared" si="0"/>
        <v>24.469603007034717</v>
      </c>
      <c r="H36" s="104">
        <f t="shared" si="2"/>
        <v>24.469603007034717</v>
      </c>
      <c r="I36" s="49">
        <f>J36+M36</f>
        <v>0</v>
      </c>
      <c r="J36" s="19"/>
      <c r="K36" s="19"/>
      <c r="L36" s="19"/>
      <c r="M36" s="19"/>
      <c r="N36" s="19"/>
      <c r="O36" s="48" t="e">
        <f>SUM(C36+I36)</f>
        <v>#REF!</v>
      </c>
      <c r="P36" s="49">
        <f>Q36+T36</f>
        <v>0</v>
      </c>
      <c r="Q36" s="19"/>
      <c r="R36" s="19"/>
      <c r="S36" s="19"/>
      <c r="T36" s="19"/>
      <c r="U36" s="19"/>
      <c r="V36" s="48" t="e">
        <f>SUM(#REF!+P36)</f>
        <v>#REF!</v>
      </c>
    </row>
    <row r="37" spans="1:22" ht="0.75" customHeight="1" hidden="1">
      <c r="A37" s="93"/>
      <c r="B37" s="105"/>
      <c r="C37" s="106" t="e">
        <f>#REF!+H37</f>
        <v>#REF!</v>
      </c>
      <c r="D37" s="102"/>
      <c r="E37" s="102"/>
      <c r="F37" s="107"/>
      <c r="G37" s="104" t="e">
        <f t="shared" si="0"/>
        <v>#DIV/0!</v>
      </c>
      <c r="H37" s="104" t="e">
        <f t="shared" si="2"/>
        <v>#DIV/0!</v>
      </c>
      <c r="I37" s="49"/>
      <c r="J37" s="19"/>
      <c r="K37" s="19"/>
      <c r="L37" s="19"/>
      <c r="M37" s="19"/>
      <c r="N37" s="19"/>
      <c r="O37" s="48"/>
      <c r="P37" s="49"/>
      <c r="Q37" s="19"/>
      <c r="R37" s="19"/>
      <c r="S37" s="19"/>
      <c r="T37" s="19"/>
      <c r="U37" s="19"/>
      <c r="V37" s="48"/>
    </row>
    <row r="38" spans="1:22" ht="36.75" customHeight="1" hidden="1">
      <c r="A38" s="93" t="s">
        <v>32</v>
      </c>
      <c r="B38" s="99" t="s">
        <v>33</v>
      </c>
      <c r="C38" s="106"/>
      <c r="D38" s="102"/>
      <c r="E38" s="102"/>
      <c r="F38" s="107"/>
      <c r="G38" s="104" t="e">
        <f t="shared" si="0"/>
        <v>#DIV/0!</v>
      </c>
      <c r="H38" s="104" t="e">
        <f t="shared" si="2"/>
        <v>#DIV/0!</v>
      </c>
      <c r="I38" s="49"/>
      <c r="J38" s="19"/>
      <c r="K38" s="19"/>
      <c r="L38" s="19"/>
      <c r="M38" s="19"/>
      <c r="N38" s="19"/>
      <c r="O38" s="48"/>
      <c r="P38" s="49"/>
      <c r="Q38" s="19"/>
      <c r="R38" s="19"/>
      <c r="S38" s="19"/>
      <c r="T38" s="19"/>
      <c r="U38" s="19"/>
      <c r="V38" s="48"/>
    </row>
    <row r="39" spans="1:22" ht="38.25" customHeight="1" hidden="1">
      <c r="A39" s="93" t="s">
        <v>126</v>
      </c>
      <c r="B39" s="99" t="s">
        <v>127</v>
      </c>
      <c r="C39" s="106"/>
      <c r="D39" s="102"/>
      <c r="E39" s="102"/>
      <c r="F39" s="107"/>
      <c r="G39" s="104" t="e">
        <f t="shared" si="0"/>
        <v>#DIV/0!</v>
      </c>
      <c r="H39" s="104" t="e">
        <f t="shared" si="2"/>
        <v>#DIV/0!</v>
      </c>
      <c r="I39" s="49"/>
      <c r="J39" s="19"/>
      <c r="K39" s="19"/>
      <c r="L39" s="19"/>
      <c r="M39" s="19"/>
      <c r="N39" s="19"/>
      <c r="O39" s="48"/>
      <c r="P39" s="49"/>
      <c r="Q39" s="19"/>
      <c r="R39" s="19"/>
      <c r="S39" s="19"/>
      <c r="T39" s="19"/>
      <c r="U39" s="19"/>
      <c r="V39" s="48"/>
    </row>
    <row r="40" spans="1:22" ht="9.75" customHeight="1" hidden="1">
      <c r="A40" s="93"/>
      <c r="B40" s="99" t="s">
        <v>4</v>
      </c>
      <c r="C40" s="100" t="e">
        <f>#REF!+H40</f>
        <v>#REF!</v>
      </c>
      <c r="D40" s="101"/>
      <c r="E40" s="101"/>
      <c r="F40" s="103"/>
      <c r="G40" s="104" t="e">
        <f t="shared" si="0"/>
        <v>#DIV/0!</v>
      </c>
      <c r="H40" s="104" t="e">
        <f t="shared" si="2"/>
        <v>#DIV/0!</v>
      </c>
      <c r="I40" s="48" t="e">
        <f>J40+M40</f>
        <v>#DIV/0!</v>
      </c>
      <c r="J40" s="17"/>
      <c r="K40" s="17"/>
      <c r="L40" s="17">
        <v>9.4</v>
      </c>
      <c r="M40" s="17" t="e">
        <f>SUM(L40/J40*100)</f>
        <v>#DIV/0!</v>
      </c>
      <c r="N40" s="17"/>
      <c r="O40" s="48" t="e">
        <f>SUM(C40+I40)</f>
        <v>#REF!</v>
      </c>
      <c r="P40" s="48" t="e">
        <f>Q40+T40</f>
        <v>#DIV/0!</v>
      </c>
      <c r="Q40" s="17"/>
      <c r="R40" s="17"/>
      <c r="S40" s="17">
        <v>9.4</v>
      </c>
      <c r="T40" s="17" t="e">
        <f>SUM(S40/Q40*100)</f>
        <v>#DIV/0!</v>
      </c>
      <c r="U40" s="17"/>
      <c r="V40" s="48" t="e">
        <f>SUM(#REF!+P40)</f>
        <v>#REF!</v>
      </c>
    </row>
    <row r="41" spans="1:22" s="14" customFormat="1" ht="15.75" customHeight="1">
      <c r="A41" s="108"/>
      <c r="B41" s="89" t="s">
        <v>29</v>
      </c>
      <c r="C41" s="106" t="e">
        <f>SUM(C8:C40)</f>
        <v>#REF!</v>
      </c>
      <c r="D41" s="109">
        <f>SUM(D8:D36)</f>
        <v>10267012.06</v>
      </c>
      <c r="E41" s="109">
        <f>SUM(E8:E36)</f>
        <v>2327596.4600000004</v>
      </c>
      <c r="F41" s="109">
        <f>SUM(F8:F36)</f>
        <v>2320751.4200000004</v>
      </c>
      <c r="G41" s="104">
        <f t="shared" si="0"/>
        <v>22.670631400816728</v>
      </c>
      <c r="H41" s="104">
        <f t="shared" si="2"/>
        <v>22.60396117621781</v>
      </c>
      <c r="I41" s="49" t="e">
        <f>SUM(I8:I40)</f>
        <v>#DIV/0!</v>
      </c>
      <c r="J41" s="49">
        <f>SUM(J8:J40)</f>
        <v>386.8</v>
      </c>
      <c r="K41" s="49">
        <f>SUM(K8:K40)</f>
        <v>0</v>
      </c>
      <c r="L41" s="49">
        <f>SUM(L8:L40)</f>
        <v>385.29999999999995</v>
      </c>
      <c r="M41" s="26">
        <f>SUM(L41/J41*100)</f>
        <v>99.61220268872802</v>
      </c>
      <c r="N41" s="49">
        <f>SUM(N8:N40)</f>
        <v>0</v>
      </c>
      <c r="O41" s="48" t="e">
        <f>SUM(C41+I41)</f>
        <v>#REF!</v>
      </c>
      <c r="P41" s="49" t="e">
        <f>SUM(P8:P40)</f>
        <v>#DIV/0!</v>
      </c>
      <c r="Q41" s="49">
        <f>SUM(Q8:Q40)</f>
        <v>386.8</v>
      </c>
      <c r="R41" s="49">
        <f>SUM(R8:R40)</f>
        <v>0</v>
      </c>
      <c r="S41" s="49">
        <f>SUM(S8:S40)</f>
        <v>385.29999999999995</v>
      </c>
      <c r="T41" s="26">
        <f>SUM(S41/Q41*100)</f>
        <v>99.61220268872802</v>
      </c>
      <c r="U41" s="49">
        <f>SUM(U8:U40)</f>
        <v>0</v>
      </c>
      <c r="V41" s="48" t="e">
        <f>SUM(#REF!+P41)</f>
        <v>#REF!</v>
      </c>
    </row>
    <row r="42" spans="1:22" ht="12.75">
      <c r="A42" s="93"/>
      <c r="B42" s="89" t="s">
        <v>110</v>
      </c>
      <c r="C42" s="97"/>
      <c r="D42" s="98"/>
      <c r="E42" s="98"/>
      <c r="F42" s="110"/>
      <c r="G42" s="104"/>
      <c r="H42" s="104"/>
      <c r="I42" s="46"/>
      <c r="J42" s="18"/>
      <c r="K42" s="18"/>
      <c r="L42" s="18"/>
      <c r="M42" s="18"/>
      <c r="N42" s="18"/>
      <c r="O42" s="48">
        <f>SUM(C42+I42)</f>
        <v>0</v>
      </c>
      <c r="P42" s="46"/>
      <c r="Q42" s="18"/>
      <c r="R42" s="18"/>
      <c r="S42" s="18"/>
      <c r="T42" s="18"/>
      <c r="U42" s="18"/>
      <c r="V42" s="48" t="e">
        <f>SUM(#REF!+P42)</f>
        <v>#REF!</v>
      </c>
    </row>
    <row r="43" spans="1:22" ht="13.5" customHeight="1">
      <c r="A43" s="93" t="s">
        <v>1</v>
      </c>
      <c r="B43" s="99" t="s">
        <v>2</v>
      </c>
      <c r="C43" s="100" t="e">
        <f>#REF!+H43</f>
        <v>#REF!</v>
      </c>
      <c r="D43" s="109">
        <v>822507</v>
      </c>
      <c r="E43" s="101">
        <v>242817.01</v>
      </c>
      <c r="F43" s="111">
        <v>242756.91</v>
      </c>
      <c r="G43" s="104">
        <f>SUM(E43/D43*100)</f>
        <v>29.52157367657661</v>
      </c>
      <c r="H43" s="104">
        <f>SUM(F43/D43*100)</f>
        <v>29.514266747881777</v>
      </c>
      <c r="I43" s="48">
        <f>J43+M43</f>
        <v>0</v>
      </c>
      <c r="J43" s="17"/>
      <c r="K43" s="21"/>
      <c r="L43" s="21"/>
      <c r="M43" s="17"/>
      <c r="N43" s="21"/>
      <c r="O43" s="48" t="e">
        <f>SUM(C43+I43)</f>
        <v>#REF!</v>
      </c>
      <c r="P43" s="48">
        <f>Q43+T43</f>
        <v>0</v>
      </c>
      <c r="Q43" s="17"/>
      <c r="R43" s="21"/>
      <c r="S43" s="21"/>
      <c r="T43" s="17"/>
      <c r="U43" s="21"/>
      <c r="V43" s="48" t="e">
        <f>SUM(#REF!+P43)</f>
        <v>#REF!</v>
      </c>
    </row>
    <row r="44" spans="1:22" ht="12.75">
      <c r="A44" s="93" t="s">
        <v>141</v>
      </c>
      <c r="B44" s="99" t="s">
        <v>240</v>
      </c>
      <c r="C44" s="97"/>
      <c r="D44" s="112">
        <v>1200</v>
      </c>
      <c r="E44" s="112"/>
      <c r="F44" s="110"/>
      <c r="G44" s="104"/>
      <c r="H44" s="104"/>
      <c r="I44" s="46"/>
      <c r="J44" s="18"/>
      <c r="K44" s="18"/>
      <c r="L44" s="18"/>
      <c r="M44" s="18"/>
      <c r="N44" s="18"/>
      <c r="O44" s="48"/>
      <c r="P44" s="46"/>
      <c r="Q44" s="18"/>
      <c r="R44" s="18"/>
      <c r="S44" s="18"/>
      <c r="T44" s="18"/>
      <c r="U44" s="18"/>
      <c r="V44" s="48"/>
    </row>
    <row r="45" spans="1:22" ht="22.5" customHeight="1" hidden="1">
      <c r="A45" s="93" t="s">
        <v>13</v>
      </c>
      <c r="B45" s="99" t="s">
        <v>37</v>
      </c>
      <c r="C45" s="100" t="e">
        <f>#REF!+H45</f>
        <v>#REF!</v>
      </c>
      <c r="D45" s="109"/>
      <c r="E45" s="101"/>
      <c r="F45" s="103"/>
      <c r="G45" s="104" t="e">
        <f aca="true" t="shared" si="3" ref="G45:G51">SUM(E45/D45*100)</f>
        <v>#DIV/0!</v>
      </c>
      <c r="H45" s="104" t="e">
        <f aca="true" t="shared" si="4" ref="H45:H51">SUM(F45/D45*100)</f>
        <v>#DIV/0!</v>
      </c>
      <c r="I45" s="50">
        <f>SUM(J45,M45)</f>
        <v>0</v>
      </c>
      <c r="J45" s="17"/>
      <c r="K45" s="17"/>
      <c r="L45" s="17"/>
      <c r="M45" s="17"/>
      <c r="N45" s="17"/>
      <c r="O45" s="48" t="e">
        <f>SUM(C45+I45)</f>
        <v>#REF!</v>
      </c>
      <c r="P45" s="50">
        <f>SUM(Q45,T45)</f>
        <v>0</v>
      </c>
      <c r="Q45" s="17"/>
      <c r="R45" s="17"/>
      <c r="S45" s="17"/>
      <c r="T45" s="17"/>
      <c r="U45" s="17"/>
      <c r="V45" s="48" t="e">
        <f>SUM(#REF!+P45)</f>
        <v>#REF!</v>
      </c>
    </row>
    <row r="46" spans="1:22" ht="45" customHeight="1" hidden="1">
      <c r="A46" s="93" t="s">
        <v>103</v>
      </c>
      <c r="B46" s="99" t="s">
        <v>116</v>
      </c>
      <c r="C46" s="100" t="e">
        <f>#REF!+H46</f>
        <v>#REF!</v>
      </c>
      <c r="D46" s="109"/>
      <c r="E46" s="101"/>
      <c r="F46" s="103"/>
      <c r="G46" s="104" t="e">
        <f t="shared" si="3"/>
        <v>#DIV/0!</v>
      </c>
      <c r="H46" s="104" t="e">
        <f t="shared" si="4"/>
        <v>#DIV/0!</v>
      </c>
      <c r="I46" s="50"/>
      <c r="J46" s="17"/>
      <c r="K46" s="17"/>
      <c r="L46" s="17"/>
      <c r="M46" s="17"/>
      <c r="N46" s="17"/>
      <c r="O46" s="48"/>
      <c r="P46" s="50"/>
      <c r="Q46" s="17"/>
      <c r="R46" s="17"/>
      <c r="S46" s="17"/>
      <c r="T46" s="17"/>
      <c r="U46" s="17"/>
      <c r="V46" s="48"/>
    </row>
    <row r="47" spans="1:22" ht="12.75" customHeight="1" hidden="1">
      <c r="A47" s="93" t="s">
        <v>113</v>
      </c>
      <c r="B47" s="99" t="s">
        <v>114</v>
      </c>
      <c r="C47" s="100" t="e">
        <f>#REF!+H47</f>
        <v>#REF!</v>
      </c>
      <c r="D47" s="109"/>
      <c r="E47" s="101"/>
      <c r="F47" s="103"/>
      <c r="G47" s="104" t="e">
        <f t="shared" si="3"/>
        <v>#DIV/0!</v>
      </c>
      <c r="H47" s="104" t="e">
        <f t="shared" si="4"/>
        <v>#DIV/0!</v>
      </c>
      <c r="I47" s="50"/>
      <c r="J47" s="17"/>
      <c r="K47" s="17"/>
      <c r="L47" s="17"/>
      <c r="M47" s="17"/>
      <c r="N47" s="17"/>
      <c r="O47" s="48"/>
      <c r="P47" s="50"/>
      <c r="Q47" s="17"/>
      <c r="R47" s="17"/>
      <c r="S47" s="17"/>
      <c r="T47" s="17"/>
      <c r="U47" s="17"/>
      <c r="V47" s="48"/>
    </row>
    <row r="48" spans="1:22" ht="12.75" customHeight="1">
      <c r="A48" s="93" t="s">
        <v>8</v>
      </c>
      <c r="B48" s="99" t="s">
        <v>278</v>
      </c>
      <c r="C48" s="100"/>
      <c r="D48" s="109">
        <v>290014.01</v>
      </c>
      <c r="E48" s="101"/>
      <c r="F48" s="103"/>
      <c r="G48" s="104">
        <f t="shared" si="3"/>
        <v>0</v>
      </c>
      <c r="H48" s="104">
        <f t="shared" si="4"/>
        <v>0</v>
      </c>
      <c r="I48" s="50"/>
      <c r="J48" s="17"/>
      <c r="K48" s="17"/>
      <c r="L48" s="17"/>
      <c r="M48" s="17"/>
      <c r="N48" s="17"/>
      <c r="O48" s="48"/>
      <c r="P48" s="50"/>
      <c r="Q48" s="17"/>
      <c r="R48" s="17"/>
      <c r="S48" s="17"/>
      <c r="T48" s="17"/>
      <c r="U48" s="17"/>
      <c r="V48" s="48"/>
    </row>
    <row r="49" spans="1:22" ht="24.75" customHeight="1">
      <c r="A49" s="93" t="s">
        <v>16</v>
      </c>
      <c r="B49" s="99" t="s">
        <v>39</v>
      </c>
      <c r="C49" s="100" t="e">
        <f>#REF!+H49</f>
        <v>#REF!</v>
      </c>
      <c r="D49" s="109">
        <v>21598100</v>
      </c>
      <c r="E49" s="101">
        <v>4979118.61</v>
      </c>
      <c r="F49" s="101">
        <v>4979118.61</v>
      </c>
      <c r="G49" s="104">
        <f>SUM(E49/D49*100)</f>
        <v>23.05350290071812</v>
      </c>
      <c r="H49" s="104">
        <f>SUM(F49/D49*100)</f>
        <v>23.05350290071812</v>
      </c>
      <c r="I49" s="50">
        <f>SUM(J49,M49)</f>
        <v>0</v>
      </c>
      <c r="J49" s="17"/>
      <c r="K49" s="17"/>
      <c r="L49" s="17"/>
      <c r="M49" s="17"/>
      <c r="N49" s="17"/>
      <c r="O49" s="48" t="e">
        <f>SUM(C49+I49)</f>
        <v>#REF!</v>
      </c>
      <c r="P49" s="50">
        <f>SUM(Q49,T49)</f>
        <v>0</v>
      </c>
      <c r="Q49" s="17"/>
      <c r="R49" s="17"/>
      <c r="S49" s="17"/>
      <c r="T49" s="17"/>
      <c r="U49" s="17"/>
      <c r="V49" s="48" t="e">
        <f>SUM(#REF!+P49)</f>
        <v>#REF!</v>
      </c>
    </row>
    <row r="50" spans="1:22" ht="24.75" customHeight="1">
      <c r="A50" s="93" t="s">
        <v>253</v>
      </c>
      <c r="B50" s="99" t="s">
        <v>254</v>
      </c>
      <c r="C50" s="100"/>
      <c r="D50" s="109">
        <v>830.25</v>
      </c>
      <c r="E50" s="101">
        <v>830.25</v>
      </c>
      <c r="F50" s="103">
        <v>830.25</v>
      </c>
      <c r="G50" s="104">
        <f t="shared" si="3"/>
        <v>100</v>
      </c>
      <c r="H50" s="104">
        <f t="shared" si="4"/>
        <v>100</v>
      </c>
      <c r="I50" s="50"/>
      <c r="J50" s="17"/>
      <c r="K50" s="17"/>
      <c r="L50" s="17"/>
      <c r="M50" s="17"/>
      <c r="N50" s="17"/>
      <c r="O50" s="48"/>
      <c r="P50" s="50"/>
      <c r="Q50" s="17"/>
      <c r="R50" s="17"/>
      <c r="S50" s="17"/>
      <c r="T50" s="17"/>
      <c r="U50" s="17"/>
      <c r="V50" s="48"/>
    </row>
    <row r="51" spans="1:22" s="14" customFormat="1" ht="12" customHeight="1">
      <c r="A51" s="93"/>
      <c r="B51" s="89" t="s">
        <v>29</v>
      </c>
      <c r="C51" s="100" t="e">
        <f>SUM(C45:C50)</f>
        <v>#REF!</v>
      </c>
      <c r="D51" s="101">
        <f>SUM(D43:D50)</f>
        <v>22712651.26</v>
      </c>
      <c r="E51" s="101">
        <f>SUM(E43:E50)</f>
        <v>5222765.87</v>
      </c>
      <c r="F51" s="101">
        <f>SUM(F43:F50)</f>
        <v>5222705.7700000005</v>
      </c>
      <c r="G51" s="104">
        <f t="shared" si="3"/>
        <v>22.99496351268328</v>
      </c>
      <c r="H51" s="104">
        <f t="shared" si="4"/>
        <v>22.994698902447727</v>
      </c>
      <c r="I51" s="48">
        <f aca="true" t="shared" si="5" ref="I51:N51">SUM(I45:I45)</f>
        <v>0</v>
      </c>
      <c r="J51" s="48">
        <f t="shared" si="5"/>
        <v>0</v>
      </c>
      <c r="K51" s="48">
        <f t="shared" si="5"/>
        <v>0</v>
      </c>
      <c r="L51" s="48">
        <f t="shared" si="5"/>
        <v>0</v>
      </c>
      <c r="M51" s="48">
        <f t="shared" si="5"/>
        <v>0</v>
      </c>
      <c r="N51" s="48">
        <f t="shared" si="5"/>
        <v>0</v>
      </c>
      <c r="O51" s="48" t="e">
        <f>SUM(O45:O50)</f>
        <v>#REF!</v>
      </c>
      <c r="P51" s="48">
        <f aca="true" t="shared" si="6" ref="P51:U51">SUM(P45:P45)</f>
        <v>0</v>
      </c>
      <c r="Q51" s="48">
        <f t="shared" si="6"/>
        <v>0</v>
      </c>
      <c r="R51" s="48">
        <f t="shared" si="6"/>
        <v>0</v>
      </c>
      <c r="S51" s="48">
        <f t="shared" si="6"/>
        <v>0</v>
      </c>
      <c r="T51" s="48">
        <f t="shared" si="6"/>
        <v>0</v>
      </c>
      <c r="U51" s="48">
        <f t="shared" si="6"/>
        <v>0</v>
      </c>
      <c r="V51" s="48" t="e">
        <f>SUM(V45:V50)</f>
        <v>#REF!</v>
      </c>
    </row>
    <row r="52" spans="1:22" ht="18" customHeight="1">
      <c r="A52" s="93"/>
      <c r="B52" s="89" t="s">
        <v>237</v>
      </c>
      <c r="C52" s="113"/>
      <c r="D52" s="112"/>
      <c r="E52" s="112"/>
      <c r="F52" s="111"/>
      <c r="G52" s="104"/>
      <c r="H52" s="104"/>
      <c r="I52" s="51"/>
      <c r="J52" s="20"/>
      <c r="K52" s="20"/>
      <c r="L52" s="20"/>
      <c r="M52" s="20"/>
      <c r="N52" s="20"/>
      <c r="O52" s="48">
        <f aca="true" t="shared" si="7" ref="O52:O59">SUM(C52+I52)</f>
        <v>0</v>
      </c>
      <c r="P52" s="51"/>
      <c r="Q52" s="20"/>
      <c r="R52" s="20"/>
      <c r="S52" s="20"/>
      <c r="T52" s="20"/>
      <c r="U52" s="20"/>
      <c r="V52" s="48" t="e">
        <f>SUM(#REF!+P52)</f>
        <v>#REF!</v>
      </c>
    </row>
    <row r="53" spans="1:22" ht="15" customHeight="1">
      <c r="A53" s="93" t="s">
        <v>1</v>
      </c>
      <c r="B53" s="99" t="s">
        <v>2</v>
      </c>
      <c r="C53" s="106"/>
      <c r="D53" s="102">
        <v>312363</v>
      </c>
      <c r="E53" s="102">
        <v>73046.46</v>
      </c>
      <c r="F53" s="107">
        <v>72925.83</v>
      </c>
      <c r="G53" s="104"/>
      <c r="H53" s="104"/>
      <c r="I53" s="49"/>
      <c r="J53" s="19"/>
      <c r="K53" s="19"/>
      <c r="L53" s="19"/>
      <c r="M53" s="19"/>
      <c r="N53" s="19"/>
      <c r="O53" s="48"/>
      <c r="P53" s="49"/>
      <c r="Q53" s="19"/>
      <c r="R53" s="19"/>
      <c r="S53" s="19"/>
      <c r="T53" s="19"/>
      <c r="U53" s="19"/>
      <c r="V53" s="48"/>
    </row>
    <row r="54" spans="1:22" ht="13.5" customHeight="1">
      <c r="A54" s="93" t="s">
        <v>40</v>
      </c>
      <c r="B54" s="99" t="s">
        <v>41</v>
      </c>
      <c r="C54" s="106" t="e">
        <f>#REF!+H54</f>
        <v>#REF!</v>
      </c>
      <c r="D54" s="102">
        <v>18981141</v>
      </c>
      <c r="E54" s="102">
        <v>4469271.21</v>
      </c>
      <c r="F54" s="107">
        <v>4468457.28</v>
      </c>
      <c r="G54" s="104">
        <f aca="true" t="shared" si="8" ref="G54:G59">SUM(E54/D54*100)</f>
        <v>23.5458511687996</v>
      </c>
      <c r="H54" s="104">
        <f aca="true" t="shared" si="9" ref="H54:H63">SUM(F54/D54*100)</f>
        <v>23.54156307041816</v>
      </c>
      <c r="I54" s="49">
        <f aca="true" t="shared" si="10" ref="I54:I59">J54+M54</f>
        <v>531.7306501547988</v>
      </c>
      <c r="J54" s="19">
        <v>323</v>
      </c>
      <c r="K54" s="19"/>
      <c r="L54" s="19">
        <v>674.2</v>
      </c>
      <c r="M54" s="17">
        <f>SUM(L54/J54*100)</f>
        <v>208.73065015479878</v>
      </c>
      <c r="N54" s="19"/>
      <c r="O54" s="48" t="e">
        <f t="shared" si="7"/>
        <v>#REF!</v>
      </c>
      <c r="P54" s="49">
        <f aca="true" t="shared" si="11" ref="P54:P59">Q54+T54</f>
        <v>531.7306501547988</v>
      </c>
      <c r="Q54" s="19">
        <v>323</v>
      </c>
      <c r="R54" s="19"/>
      <c r="S54" s="19">
        <v>674.2</v>
      </c>
      <c r="T54" s="17">
        <f>SUM(S54/Q54*100)</f>
        <v>208.73065015479878</v>
      </c>
      <c r="U54" s="19"/>
      <c r="V54" s="48" t="e">
        <f>SUM(#REF!+P54)</f>
        <v>#REF!</v>
      </c>
    </row>
    <row r="55" spans="1:22" ht="12" customHeight="1">
      <c r="A55" s="93" t="s">
        <v>42</v>
      </c>
      <c r="B55" s="99" t="s">
        <v>43</v>
      </c>
      <c r="C55" s="106" t="e">
        <f>#REF!+H55</f>
        <v>#REF!</v>
      </c>
      <c r="D55" s="102">
        <v>24724278</v>
      </c>
      <c r="E55" s="102">
        <v>5676792.8</v>
      </c>
      <c r="F55" s="107">
        <v>5670590.41</v>
      </c>
      <c r="G55" s="104">
        <f t="shared" si="8"/>
        <v>22.96039868181388</v>
      </c>
      <c r="H55" s="104">
        <f t="shared" si="9"/>
        <v>22.935312448759877</v>
      </c>
      <c r="I55" s="49" t="e">
        <f t="shared" si="10"/>
        <v>#DIV/0!</v>
      </c>
      <c r="J55" s="19"/>
      <c r="K55" s="19"/>
      <c r="L55" s="19">
        <v>204.9</v>
      </c>
      <c r="M55" s="17" t="e">
        <f>SUM(L55/J55*100)</f>
        <v>#DIV/0!</v>
      </c>
      <c r="N55" s="19"/>
      <c r="O55" s="48" t="e">
        <f t="shared" si="7"/>
        <v>#REF!</v>
      </c>
      <c r="P55" s="49" t="e">
        <f t="shared" si="11"/>
        <v>#DIV/0!</v>
      </c>
      <c r="Q55" s="19"/>
      <c r="R55" s="19"/>
      <c r="S55" s="19">
        <v>204.9</v>
      </c>
      <c r="T55" s="17" t="e">
        <f>SUM(S55/Q55*100)</f>
        <v>#DIV/0!</v>
      </c>
      <c r="U55" s="19"/>
      <c r="V55" s="48" t="e">
        <f>SUM(#REF!+P55)</f>
        <v>#REF!</v>
      </c>
    </row>
    <row r="56" spans="1:22" ht="22.5" customHeight="1">
      <c r="A56" s="93" t="s">
        <v>46</v>
      </c>
      <c r="B56" s="99" t="s">
        <v>47</v>
      </c>
      <c r="C56" s="106" t="e">
        <f>#REF!+H56</f>
        <v>#REF!</v>
      </c>
      <c r="D56" s="102">
        <v>1577333</v>
      </c>
      <c r="E56" s="102">
        <v>397755.72</v>
      </c>
      <c r="F56" s="107">
        <v>396258.17</v>
      </c>
      <c r="G56" s="104">
        <f t="shared" si="8"/>
        <v>25.216978279158553</v>
      </c>
      <c r="H56" s="104">
        <f t="shared" si="9"/>
        <v>25.122036374056712</v>
      </c>
      <c r="I56" s="49">
        <f t="shared" si="10"/>
        <v>0</v>
      </c>
      <c r="J56" s="19"/>
      <c r="K56" s="19"/>
      <c r="L56" s="19"/>
      <c r="M56" s="19"/>
      <c r="N56" s="19"/>
      <c r="O56" s="48" t="e">
        <f t="shared" si="7"/>
        <v>#REF!</v>
      </c>
      <c r="P56" s="49">
        <f t="shared" si="11"/>
        <v>0</v>
      </c>
      <c r="Q56" s="19"/>
      <c r="R56" s="19"/>
      <c r="S56" s="19"/>
      <c r="T56" s="19"/>
      <c r="U56" s="19"/>
      <c r="V56" s="48" t="e">
        <f>SUM(#REF!+P56)</f>
        <v>#REF!</v>
      </c>
    </row>
    <row r="57" spans="1:22" ht="15.75" customHeight="1">
      <c r="A57" s="93" t="s">
        <v>48</v>
      </c>
      <c r="B57" s="99" t="s">
        <v>49</v>
      </c>
      <c r="C57" s="106" t="e">
        <f>#REF!+H57</f>
        <v>#REF!</v>
      </c>
      <c r="D57" s="102">
        <v>677214</v>
      </c>
      <c r="E57" s="102">
        <v>168174.98</v>
      </c>
      <c r="F57" s="107">
        <v>166342.23</v>
      </c>
      <c r="G57" s="104">
        <f t="shared" si="8"/>
        <v>24.83335843618118</v>
      </c>
      <c r="H57" s="104">
        <f t="shared" si="9"/>
        <v>24.56272758684847</v>
      </c>
      <c r="I57" s="49">
        <f t="shared" si="10"/>
        <v>0</v>
      </c>
      <c r="J57" s="19"/>
      <c r="K57" s="19"/>
      <c r="L57" s="19"/>
      <c r="M57" s="19"/>
      <c r="N57" s="19"/>
      <c r="O57" s="48" t="e">
        <f t="shared" si="7"/>
        <v>#REF!</v>
      </c>
      <c r="P57" s="49">
        <f t="shared" si="11"/>
        <v>0</v>
      </c>
      <c r="Q57" s="19"/>
      <c r="R57" s="19"/>
      <c r="S57" s="19"/>
      <c r="T57" s="19"/>
      <c r="U57" s="19"/>
      <c r="V57" s="48" t="e">
        <f>SUM(#REF!+P57)</f>
        <v>#REF!</v>
      </c>
    </row>
    <row r="58" spans="1:22" ht="15.75" customHeight="1">
      <c r="A58" s="93" t="s">
        <v>50</v>
      </c>
      <c r="B58" s="99" t="s">
        <v>51</v>
      </c>
      <c r="C58" s="106" t="e">
        <f>#REF!+H58</f>
        <v>#REF!</v>
      </c>
      <c r="D58" s="102">
        <v>473908</v>
      </c>
      <c r="E58" s="102">
        <v>115873.18</v>
      </c>
      <c r="F58" s="107">
        <v>115872.83</v>
      </c>
      <c r="G58" s="104">
        <f t="shared" si="8"/>
        <v>24.450564244536913</v>
      </c>
      <c r="H58" s="104">
        <f t="shared" si="9"/>
        <v>24.450490390539937</v>
      </c>
      <c r="I58" s="49" t="e">
        <f t="shared" si="10"/>
        <v>#DIV/0!</v>
      </c>
      <c r="J58" s="19"/>
      <c r="K58" s="19"/>
      <c r="L58" s="19">
        <v>3.9</v>
      </c>
      <c r="M58" s="17" t="e">
        <f>SUM(L58/J58*100)</f>
        <v>#DIV/0!</v>
      </c>
      <c r="N58" s="19"/>
      <c r="O58" s="48" t="e">
        <f t="shared" si="7"/>
        <v>#REF!</v>
      </c>
      <c r="P58" s="49" t="e">
        <f t="shared" si="11"/>
        <v>#DIV/0!</v>
      </c>
      <c r="Q58" s="19"/>
      <c r="R58" s="19"/>
      <c r="S58" s="19">
        <v>3.9</v>
      </c>
      <c r="T58" s="17" t="e">
        <f>SUM(S58/Q58*100)</f>
        <v>#DIV/0!</v>
      </c>
      <c r="U58" s="19"/>
      <c r="V58" s="48" t="e">
        <f>SUM(#REF!+P58)</f>
        <v>#REF!</v>
      </c>
    </row>
    <row r="59" spans="1:22" ht="16.5" customHeight="1">
      <c r="A59" s="93" t="s">
        <v>123</v>
      </c>
      <c r="B59" s="99" t="s">
        <v>124</v>
      </c>
      <c r="C59" s="106" t="e">
        <f>#REF!+H59</f>
        <v>#REF!</v>
      </c>
      <c r="D59" s="102">
        <v>792183</v>
      </c>
      <c r="E59" s="102">
        <v>170878.21</v>
      </c>
      <c r="F59" s="107">
        <v>170224.5</v>
      </c>
      <c r="G59" s="104">
        <f t="shared" si="8"/>
        <v>21.570547461886964</v>
      </c>
      <c r="H59" s="104">
        <f t="shared" si="9"/>
        <v>21.488027387611197</v>
      </c>
      <c r="I59" s="49">
        <f t="shared" si="10"/>
        <v>0</v>
      </c>
      <c r="J59" s="19"/>
      <c r="K59" s="19"/>
      <c r="L59" s="19"/>
      <c r="M59" s="19"/>
      <c r="N59" s="19"/>
      <c r="O59" s="48" t="e">
        <f t="shared" si="7"/>
        <v>#REF!</v>
      </c>
      <c r="P59" s="49">
        <f t="shared" si="11"/>
        <v>0</v>
      </c>
      <c r="Q59" s="19"/>
      <c r="R59" s="19"/>
      <c r="S59" s="19"/>
      <c r="T59" s="19"/>
      <c r="U59" s="19"/>
      <c r="V59" s="48" t="e">
        <f>SUM(#REF!+P59)</f>
        <v>#REF!</v>
      </c>
    </row>
    <row r="60" spans="1:22" ht="28.5" customHeight="1">
      <c r="A60" s="93" t="s">
        <v>177</v>
      </c>
      <c r="B60" s="99" t="s">
        <v>192</v>
      </c>
      <c r="C60" s="106" t="e">
        <f>#REF!+H60</f>
        <v>#REF!</v>
      </c>
      <c r="D60" s="102">
        <v>9050</v>
      </c>
      <c r="E60" s="102">
        <v>1810</v>
      </c>
      <c r="F60" s="107">
        <v>1810</v>
      </c>
      <c r="G60" s="104">
        <f>SUM(E60/D60*100)</f>
        <v>20</v>
      </c>
      <c r="H60" s="104">
        <f t="shared" si="9"/>
        <v>20</v>
      </c>
      <c r="I60" s="49"/>
      <c r="J60" s="19"/>
      <c r="K60" s="19"/>
      <c r="L60" s="19"/>
      <c r="M60" s="19"/>
      <c r="N60" s="19"/>
      <c r="O60" s="48"/>
      <c r="P60" s="49"/>
      <c r="Q60" s="19"/>
      <c r="R60" s="19"/>
      <c r="S60" s="19"/>
      <c r="T60" s="19"/>
      <c r="U60" s="19"/>
      <c r="V60" s="48"/>
    </row>
    <row r="61" spans="1:22" ht="15" customHeight="1">
      <c r="A61" s="93" t="s">
        <v>141</v>
      </c>
      <c r="B61" s="99" t="s">
        <v>240</v>
      </c>
      <c r="C61" s="106"/>
      <c r="D61" s="102">
        <v>222800</v>
      </c>
      <c r="E61" s="102"/>
      <c r="F61" s="107"/>
      <c r="G61" s="104">
        <f>SUM(E61/D61*100)</f>
        <v>0</v>
      </c>
      <c r="H61" s="104">
        <f t="shared" si="9"/>
        <v>0</v>
      </c>
      <c r="I61" s="49"/>
      <c r="J61" s="19"/>
      <c r="K61" s="19"/>
      <c r="L61" s="19"/>
      <c r="M61" s="19"/>
      <c r="N61" s="19"/>
      <c r="O61" s="48"/>
      <c r="P61" s="49"/>
      <c r="Q61" s="19"/>
      <c r="R61" s="19"/>
      <c r="S61" s="19"/>
      <c r="T61" s="19"/>
      <c r="U61" s="19"/>
      <c r="V61" s="48"/>
    </row>
    <row r="62" spans="1:22" ht="24.75" customHeight="1">
      <c r="A62" s="93" t="s">
        <v>253</v>
      </c>
      <c r="B62" s="99" t="s">
        <v>254</v>
      </c>
      <c r="C62" s="106"/>
      <c r="D62" s="102">
        <v>220030.87</v>
      </c>
      <c r="E62" s="102">
        <v>220030.87</v>
      </c>
      <c r="F62" s="107">
        <f>112699.31+22839.59+49463.97+21020.12+14007.88</f>
        <v>220030.87</v>
      </c>
      <c r="G62" s="104">
        <f>SUM(E62/D62*100)</f>
        <v>100</v>
      </c>
      <c r="H62" s="104">
        <f t="shared" si="9"/>
        <v>100</v>
      </c>
      <c r="I62" s="49"/>
      <c r="J62" s="19"/>
      <c r="K62" s="19"/>
      <c r="L62" s="19"/>
      <c r="M62" s="19"/>
      <c r="N62" s="19"/>
      <c r="O62" s="48"/>
      <c r="P62" s="49"/>
      <c r="Q62" s="19"/>
      <c r="R62" s="19"/>
      <c r="S62" s="19"/>
      <c r="T62" s="19"/>
      <c r="U62" s="19"/>
      <c r="V62" s="48"/>
    </row>
    <row r="63" spans="1:22" s="14" customFormat="1" ht="16.5" customHeight="1">
      <c r="A63" s="93"/>
      <c r="B63" s="89" t="s">
        <v>29</v>
      </c>
      <c r="C63" s="106" t="e">
        <f>SUM(C54:C61)</f>
        <v>#REF!</v>
      </c>
      <c r="D63" s="102">
        <f>SUM(D53:D62)</f>
        <v>47990300.87</v>
      </c>
      <c r="E63" s="102">
        <f>SUM(E53:E62)</f>
        <v>11293633.43</v>
      </c>
      <c r="F63" s="102">
        <f>SUM(F53:F62)</f>
        <v>11282512.12</v>
      </c>
      <c r="G63" s="104">
        <f>SUM(E63/D63*100)</f>
        <v>23.533158211683453</v>
      </c>
      <c r="H63" s="104">
        <f t="shared" si="9"/>
        <v>23.509984133175116</v>
      </c>
      <c r="I63" s="49" t="e">
        <f>SUM(I54:I61)</f>
        <v>#DIV/0!</v>
      </c>
      <c r="J63" s="49">
        <f>SUM(J52:J61)</f>
        <v>323</v>
      </c>
      <c r="K63" s="49">
        <f>SUM(K54:K61)</f>
        <v>0</v>
      </c>
      <c r="L63" s="49">
        <f>SUM(L54:L61)</f>
        <v>883</v>
      </c>
      <c r="M63" s="26">
        <f>SUM(L63/J63*100)</f>
        <v>273.374613003096</v>
      </c>
      <c r="N63" s="49">
        <f>SUM(N54:N61)</f>
        <v>0</v>
      </c>
      <c r="O63" s="48" t="e">
        <f aca="true" t="shared" si="12" ref="O63:O70">SUM(C63+I63)</f>
        <v>#REF!</v>
      </c>
      <c r="P63" s="49" t="e">
        <f>SUM(P54:P61)</f>
        <v>#DIV/0!</v>
      </c>
      <c r="Q63" s="49">
        <f>SUM(Q52:Q61)</f>
        <v>323</v>
      </c>
      <c r="R63" s="49">
        <f>SUM(R54:R61)</f>
        <v>0</v>
      </c>
      <c r="S63" s="49">
        <f>SUM(S54:S61)</f>
        <v>883</v>
      </c>
      <c r="T63" s="26">
        <f>SUM(S63/Q63*100)</f>
        <v>273.374613003096</v>
      </c>
      <c r="U63" s="49">
        <f>SUM(U54:U61)</f>
        <v>0</v>
      </c>
      <c r="V63" s="48" t="e">
        <f>SUM(#REF!+P63)</f>
        <v>#REF!</v>
      </c>
    </row>
    <row r="64" spans="1:22" ht="17.25" customHeight="1">
      <c r="A64" s="93"/>
      <c r="B64" s="89" t="s">
        <v>196</v>
      </c>
      <c r="C64" s="106"/>
      <c r="D64" s="102"/>
      <c r="E64" s="102"/>
      <c r="F64" s="107"/>
      <c r="G64" s="104"/>
      <c r="H64" s="104"/>
      <c r="I64" s="49"/>
      <c r="J64" s="19"/>
      <c r="K64" s="19"/>
      <c r="L64" s="19"/>
      <c r="M64" s="19"/>
      <c r="N64" s="19"/>
      <c r="O64" s="48">
        <f t="shared" si="12"/>
        <v>0</v>
      </c>
      <c r="P64" s="49"/>
      <c r="Q64" s="19"/>
      <c r="R64" s="19"/>
      <c r="S64" s="19"/>
      <c r="T64" s="19"/>
      <c r="U64" s="19"/>
      <c r="V64" s="48" t="e">
        <f>SUM(#REF!+P64)</f>
        <v>#REF!</v>
      </c>
    </row>
    <row r="65" spans="1:22" ht="15.75" customHeight="1">
      <c r="A65" s="93" t="s">
        <v>141</v>
      </c>
      <c r="B65" s="99" t="s">
        <v>240</v>
      </c>
      <c r="C65" s="106"/>
      <c r="D65" s="102">
        <v>10800</v>
      </c>
      <c r="E65" s="102"/>
      <c r="F65" s="107"/>
      <c r="G65" s="104"/>
      <c r="H65" s="104"/>
      <c r="I65" s="49"/>
      <c r="J65" s="19"/>
      <c r="K65" s="19"/>
      <c r="L65" s="19"/>
      <c r="M65" s="19"/>
      <c r="N65" s="19"/>
      <c r="O65" s="48"/>
      <c r="P65" s="49"/>
      <c r="Q65" s="19"/>
      <c r="R65" s="19"/>
      <c r="S65" s="19"/>
      <c r="T65" s="19"/>
      <c r="U65" s="19"/>
      <c r="V65" s="48"/>
    </row>
    <row r="66" spans="1:22" ht="12.75">
      <c r="A66" s="93" t="s">
        <v>52</v>
      </c>
      <c r="B66" s="114" t="s">
        <v>53</v>
      </c>
      <c r="C66" s="106" t="e">
        <f>#REF!+H66</f>
        <v>#REF!</v>
      </c>
      <c r="D66" s="102">
        <v>992331</v>
      </c>
      <c r="E66" s="102">
        <v>212299.63</v>
      </c>
      <c r="F66" s="107">
        <v>212299.63</v>
      </c>
      <c r="G66" s="104">
        <f aca="true" t="shared" si="13" ref="G66:G75">SUM(E66/D66*100)</f>
        <v>21.394033845561612</v>
      </c>
      <c r="H66" s="104">
        <f aca="true" t="shared" si="14" ref="H66:H72">SUM(F66/D66*100)</f>
        <v>21.394033845561612</v>
      </c>
      <c r="I66" s="49">
        <f>J66+M66</f>
        <v>456.77777777777777</v>
      </c>
      <c r="J66" s="19">
        <v>9</v>
      </c>
      <c r="K66" s="19"/>
      <c r="L66" s="19">
        <v>40.3</v>
      </c>
      <c r="M66" s="17">
        <f>SUM(L66/J66*100)</f>
        <v>447.77777777777777</v>
      </c>
      <c r="N66" s="19"/>
      <c r="O66" s="48" t="e">
        <f t="shared" si="12"/>
        <v>#REF!</v>
      </c>
      <c r="P66" s="49">
        <f>Q66+T66</f>
        <v>456.77777777777777</v>
      </c>
      <c r="Q66" s="19">
        <v>9</v>
      </c>
      <c r="R66" s="19"/>
      <c r="S66" s="19">
        <v>40.3</v>
      </c>
      <c r="T66" s="17">
        <f>SUM(S66/Q66*100)</f>
        <v>447.77777777777777</v>
      </c>
      <c r="U66" s="19"/>
      <c r="V66" s="48" t="e">
        <f>SUM(#REF!+P66)</f>
        <v>#REF!</v>
      </c>
    </row>
    <row r="67" spans="1:22" ht="12.75">
      <c r="A67" s="93" t="s">
        <v>35</v>
      </c>
      <c r="B67" s="99" t="s">
        <v>36</v>
      </c>
      <c r="C67" s="100" t="e">
        <f>#REF!+H67</f>
        <v>#REF!</v>
      </c>
      <c r="D67" s="101">
        <v>776759</v>
      </c>
      <c r="E67" s="101">
        <v>198657.44</v>
      </c>
      <c r="F67" s="103">
        <v>198657.44</v>
      </c>
      <c r="G67" s="104">
        <f t="shared" si="13"/>
        <v>25.57517067713409</v>
      </c>
      <c r="H67" s="104">
        <f t="shared" si="14"/>
        <v>25.57517067713409</v>
      </c>
      <c r="I67" s="48">
        <f>J67+M67</f>
        <v>139</v>
      </c>
      <c r="J67" s="17">
        <v>5</v>
      </c>
      <c r="K67" s="17"/>
      <c r="L67" s="17">
        <v>6.7</v>
      </c>
      <c r="M67" s="17">
        <f>SUM(L67/J67*100)</f>
        <v>134</v>
      </c>
      <c r="N67" s="17"/>
      <c r="O67" s="48" t="e">
        <f t="shared" si="12"/>
        <v>#REF!</v>
      </c>
      <c r="P67" s="48">
        <f>Q67+T67</f>
        <v>139</v>
      </c>
      <c r="Q67" s="17">
        <v>5</v>
      </c>
      <c r="R67" s="17"/>
      <c r="S67" s="17">
        <v>6.7</v>
      </c>
      <c r="T67" s="17">
        <f>SUM(S67/Q67*100)</f>
        <v>134</v>
      </c>
      <c r="U67" s="17"/>
      <c r="V67" s="48" t="e">
        <f>SUM(#REF!+P67)</f>
        <v>#REF!</v>
      </c>
    </row>
    <row r="68" spans="1:22" ht="12.75" customHeight="1">
      <c r="A68" s="93" t="s">
        <v>56</v>
      </c>
      <c r="B68" s="114" t="s">
        <v>57</v>
      </c>
      <c r="C68" s="106" t="e">
        <f>#REF!+H68</f>
        <v>#REF!</v>
      </c>
      <c r="D68" s="102">
        <v>1551140.84</v>
      </c>
      <c r="E68" s="102">
        <v>420674.09</v>
      </c>
      <c r="F68" s="107">
        <v>417413.18</v>
      </c>
      <c r="G68" s="104">
        <f t="shared" si="13"/>
        <v>27.120302628354498</v>
      </c>
      <c r="H68" s="104">
        <f t="shared" si="14"/>
        <v>26.910076070203914</v>
      </c>
      <c r="I68" s="49">
        <f>J68+M68</f>
        <v>196.0668449197861</v>
      </c>
      <c r="J68" s="19">
        <f>27+66.5</f>
        <v>93.5</v>
      </c>
      <c r="K68" s="19"/>
      <c r="L68" s="19">
        <v>95.9</v>
      </c>
      <c r="M68" s="17">
        <f>SUM(L68/J68*100)</f>
        <v>102.56684491978609</v>
      </c>
      <c r="N68" s="19"/>
      <c r="O68" s="48" t="e">
        <f t="shared" si="12"/>
        <v>#REF!</v>
      </c>
      <c r="P68" s="49">
        <f>Q68+T68</f>
        <v>196.0668449197861</v>
      </c>
      <c r="Q68" s="19">
        <f>27+66.5</f>
        <v>93.5</v>
      </c>
      <c r="R68" s="19"/>
      <c r="S68" s="19">
        <v>95.9</v>
      </c>
      <c r="T68" s="17">
        <f>SUM(S68/Q68*100)</f>
        <v>102.56684491978609</v>
      </c>
      <c r="U68" s="19"/>
      <c r="V68" s="48" t="e">
        <f>SUM(#REF!+P68)</f>
        <v>#REF!</v>
      </c>
    </row>
    <row r="69" spans="1:22" ht="12" customHeight="1" hidden="1">
      <c r="A69" s="93" t="s">
        <v>54</v>
      </c>
      <c r="B69" s="99" t="s">
        <v>80</v>
      </c>
      <c r="C69" s="100" t="e">
        <f>#REF!+H69</f>
        <v>#REF!</v>
      </c>
      <c r="D69" s="101"/>
      <c r="E69" s="101"/>
      <c r="F69" s="103"/>
      <c r="G69" s="104" t="e">
        <f t="shared" si="13"/>
        <v>#DIV/0!</v>
      </c>
      <c r="H69" s="104" t="e">
        <f t="shared" si="14"/>
        <v>#DIV/0!</v>
      </c>
      <c r="I69" s="48" t="e">
        <f>J69+M69</f>
        <v>#DIV/0!</v>
      </c>
      <c r="J69" s="17"/>
      <c r="K69" s="17"/>
      <c r="L69" s="17"/>
      <c r="M69" s="17" t="e">
        <f>SUM(L69/J69*100)</f>
        <v>#DIV/0!</v>
      </c>
      <c r="N69" s="17"/>
      <c r="O69" s="48" t="e">
        <f t="shared" si="12"/>
        <v>#REF!</v>
      </c>
      <c r="P69" s="48" t="e">
        <f>Q69+T69</f>
        <v>#DIV/0!</v>
      </c>
      <c r="Q69" s="17"/>
      <c r="R69" s="17"/>
      <c r="S69" s="17"/>
      <c r="T69" s="17" t="e">
        <f>SUM(S69/Q69*100)</f>
        <v>#DIV/0!</v>
      </c>
      <c r="U69" s="17"/>
      <c r="V69" s="48" t="e">
        <f>SUM(#REF!+P69)</f>
        <v>#REF!</v>
      </c>
    </row>
    <row r="70" spans="1:22" ht="15" customHeight="1">
      <c r="A70" s="93" t="s">
        <v>54</v>
      </c>
      <c r="B70" s="114" t="s">
        <v>55</v>
      </c>
      <c r="C70" s="106" t="e">
        <f>#REF!+H70</f>
        <v>#REF!</v>
      </c>
      <c r="D70" s="102">
        <v>3133217</v>
      </c>
      <c r="E70" s="102">
        <v>756714.94</v>
      </c>
      <c r="F70" s="107">
        <v>756714.94</v>
      </c>
      <c r="G70" s="104">
        <f t="shared" si="13"/>
        <v>24.15137349248392</v>
      </c>
      <c r="H70" s="104">
        <f t="shared" si="14"/>
        <v>24.15137349248392</v>
      </c>
      <c r="I70" s="49">
        <f>J70+M70</f>
        <v>1591</v>
      </c>
      <c r="J70" s="19">
        <v>11</v>
      </c>
      <c r="K70" s="19"/>
      <c r="L70" s="19">
        <v>173.8</v>
      </c>
      <c r="M70" s="17">
        <f>SUM(L70/J70*100)</f>
        <v>1580</v>
      </c>
      <c r="N70" s="19"/>
      <c r="O70" s="48" t="e">
        <f t="shared" si="12"/>
        <v>#REF!</v>
      </c>
      <c r="P70" s="49">
        <f>Q70+T70</f>
        <v>1591</v>
      </c>
      <c r="Q70" s="19">
        <v>11</v>
      </c>
      <c r="R70" s="19"/>
      <c r="S70" s="19">
        <v>173.8</v>
      </c>
      <c r="T70" s="17">
        <f>SUM(S70/Q70*100)</f>
        <v>1580</v>
      </c>
      <c r="U70" s="19"/>
      <c r="V70" s="48" t="e">
        <f>SUM(#REF!+P70)</f>
        <v>#REF!</v>
      </c>
    </row>
    <row r="71" spans="1:22" ht="23.25" customHeight="1" hidden="1">
      <c r="A71" s="93" t="s">
        <v>184</v>
      </c>
      <c r="B71" s="99" t="s">
        <v>183</v>
      </c>
      <c r="C71" s="106" t="e">
        <f>#REF!+H71</f>
        <v>#REF!</v>
      </c>
      <c r="D71" s="102"/>
      <c r="E71" s="102"/>
      <c r="F71" s="107"/>
      <c r="G71" s="104" t="e">
        <f t="shared" si="13"/>
        <v>#DIV/0!</v>
      </c>
      <c r="H71" s="104" t="e">
        <f t="shared" si="14"/>
        <v>#DIV/0!</v>
      </c>
      <c r="I71" s="49"/>
      <c r="J71" s="19"/>
      <c r="K71" s="19"/>
      <c r="L71" s="19"/>
      <c r="M71" s="17"/>
      <c r="N71" s="19"/>
      <c r="O71" s="48"/>
      <c r="P71" s="49"/>
      <c r="Q71" s="19"/>
      <c r="R71" s="19"/>
      <c r="S71" s="19"/>
      <c r="T71" s="17"/>
      <c r="U71" s="19"/>
      <c r="V71" s="48"/>
    </row>
    <row r="72" spans="1:22" ht="13.5" customHeight="1">
      <c r="A72" s="93" t="s">
        <v>58</v>
      </c>
      <c r="B72" s="105" t="s">
        <v>59</v>
      </c>
      <c r="C72" s="106" t="e">
        <f>#REF!+H72</f>
        <v>#REF!</v>
      </c>
      <c r="D72" s="102">
        <v>940497.16</v>
      </c>
      <c r="E72" s="102">
        <v>221258.42</v>
      </c>
      <c r="F72" s="107">
        <v>221258.42</v>
      </c>
      <c r="G72" s="104">
        <f>SUM(E72/D72*100)</f>
        <v>23.525687201437165</v>
      </c>
      <c r="H72" s="104">
        <f t="shared" si="14"/>
        <v>23.525687201437165</v>
      </c>
      <c r="I72" s="49"/>
      <c r="J72" s="19"/>
      <c r="K72" s="19"/>
      <c r="L72" s="19"/>
      <c r="M72" s="17"/>
      <c r="N72" s="19"/>
      <c r="O72" s="48"/>
      <c r="P72" s="49"/>
      <c r="Q72" s="19"/>
      <c r="R72" s="19"/>
      <c r="S72" s="19"/>
      <c r="T72" s="17"/>
      <c r="U72" s="19"/>
      <c r="V72" s="48"/>
    </row>
    <row r="73" spans="1:22" ht="13.5" customHeight="1" hidden="1">
      <c r="A73" s="93" t="s">
        <v>141</v>
      </c>
      <c r="B73" s="99" t="s">
        <v>240</v>
      </c>
      <c r="C73" s="106" t="e">
        <f>#REF!+H73</f>
        <v>#REF!</v>
      </c>
      <c r="D73" s="102"/>
      <c r="E73" s="102"/>
      <c r="F73" s="107"/>
      <c r="G73" s="104"/>
      <c r="H73" s="104"/>
      <c r="I73" s="49">
        <f>J73+M73</f>
        <v>24417</v>
      </c>
      <c r="J73" s="19">
        <v>2</v>
      </c>
      <c r="K73" s="19"/>
      <c r="L73" s="19">
        <v>488.3</v>
      </c>
      <c r="M73" s="17">
        <f>SUM(L73/J73*100)</f>
        <v>24415</v>
      </c>
      <c r="N73" s="19"/>
      <c r="O73" s="48" t="e">
        <f>SUM(C73+I73)</f>
        <v>#REF!</v>
      </c>
      <c r="P73" s="49">
        <f>Q73+T73</f>
        <v>24417</v>
      </c>
      <c r="Q73" s="19">
        <v>2</v>
      </c>
      <c r="R73" s="19"/>
      <c r="S73" s="19">
        <v>488.3</v>
      </c>
      <c r="T73" s="17">
        <f>SUM(S73/Q73*100)</f>
        <v>24415</v>
      </c>
      <c r="U73" s="19"/>
      <c r="V73" s="48" t="e">
        <f>SUM(#REF!+P73)</f>
        <v>#REF!</v>
      </c>
    </row>
    <row r="74" spans="1:22" ht="24" customHeight="1">
      <c r="A74" s="93" t="s">
        <v>253</v>
      </c>
      <c r="B74" s="99" t="s">
        <v>254</v>
      </c>
      <c r="C74" s="106"/>
      <c r="D74" s="102">
        <v>12084.75</v>
      </c>
      <c r="E74" s="102">
        <v>12084.75</v>
      </c>
      <c r="F74" s="107">
        <f>40.42+2836.61+8865.09+172.63+170</f>
        <v>12084.75</v>
      </c>
      <c r="G74" s="104">
        <f>SUM(E74/D74*100)</f>
        <v>100</v>
      </c>
      <c r="H74" s="104">
        <f>SUM(F74/D74*100)</f>
        <v>100</v>
      </c>
      <c r="I74" s="49"/>
      <c r="J74" s="19"/>
      <c r="K74" s="19"/>
      <c r="L74" s="19"/>
      <c r="M74" s="17"/>
      <c r="N74" s="19"/>
      <c r="O74" s="48"/>
      <c r="P74" s="49"/>
      <c r="Q74" s="19"/>
      <c r="R74" s="19"/>
      <c r="S74" s="19"/>
      <c r="T74" s="17"/>
      <c r="U74" s="19"/>
      <c r="V74" s="48"/>
    </row>
    <row r="75" spans="1:22" s="14" customFormat="1" ht="15" customHeight="1">
      <c r="A75" s="90"/>
      <c r="B75" s="89" t="s">
        <v>29</v>
      </c>
      <c r="C75" s="106" t="e">
        <f>SUM(C66:C73)</f>
        <v>#REF!</v>
      </c>
      <c r="D75" s="102">
        <f>SUM(D65:D74)</f>
        <v>7416829.75</v>
      </c>
      <c r="E75" s="102">
        <f>SUM(E65:E74)</f>
        <v>1821689.27</v>
      </c>
      <c r="F75" s="102">
        <f>SUM(F65:F74)</f>
        <v>1818428.3599999999</v>
      </c>
      <c r="G75" s="104">
        <f t="shared" si="13"/>
        <v>24.5615624384529</v>
      </c>
      <c r="H75" s="104">
        <f>SUM(F75/D75*100)</f>
        <v>24.517596079376094</v>
      </c>
      <c r="I75" s="49" t="e">
        <f>SUM(I66:I73)</f>
        <v>#DIV/0!</v>
      </c>
      <c r="J75" s="49">
        <f>SUM(J66:J73)</f>
        <v>120.5</v>
      </c>
      <c r="K75" s="49">
        <f>SUM(K66:K73)</f>
        <v>0</v>
      </c>
      <c r="L75" s="49">
        <f>SUM(L66:L73)</f>
        <v>805</v>
      </c>
      <c r="M75" s="26">
        <f>SUM(L75/J75*100)</f>
        <v>668.0497925311204</v>
      </c>
      <c r="N75" s="49">
        <f>SUM(N66:N73)</f>
        <v>0</v>
      </c>
      <c r="O75" s="48" t="e">
        <f>SUM(C75+I75)</f>
        <v>#REF!</v>
      </c>
      <c r="P75" s="49" t="e">
        <f>SUM(P66:P73)</f>
        <v>#DIV/0!</v>
      </c>
      <c r="Q75" s="49">
        <f>SUM(Q66:Q73)</f>
        <v>120.5</v>
      </c>
      <c r="R75" s="49">
        <f>SUM(R66:R73)</f>
        <v>0</v>
      </c>
      <c r="S75" s="49">
        <f>SUM(S66:S73)</f>
        <v>805</v>
      </c>
      <c r="T75" s="26">
        <f>SUM(S75/Q75*100)</f>
        <v>668.0497925311204</v>
      </c>
      <c r="U75" s="49">
        <f>SUM(U66:U73)</f>
        <v>0</v>
      </c>
      <c r="V75" s="48" t="e">
        <f>SUM(#REF!+P75)</f>
        <v>#REF!</v>
      </c>
    </row>
    <row r="76" spans="1:22" ht="14.25" customHeight="1">
      <c r="A76" s="93"/>
      <c r="B76" s="89" t="s">
        <v>109</v>
      </c>
      <c r="C76" s="106"/>
      <c r="D76" s="102"/>
      <c r="E76" s="102"/>
      <c r="F76" s="107"/>
      <c r="G76" s="104"/>
      <c r="H76" s="104"/>
      <c r="I76" s="49"/>
      <c r="J76" s="19"/>
      <c r="K76" s="19"/>
      <c r="L76" s="19"/>
      <c r="M76" s="19"/>
      <c r="N76" s="19"/>
      <c r="O76" s="48"/>
      <c r="P76" s="49"/>
      <c r="Q76" s="19"/>
      <c r="R76" s="19"/>
      <c r="S76" s="19"/>
      <c r="T76" s="19"/>
      <c r="U76" s="19"/>
      <c r="V76" s="48"/>
    </row>
    <row r="77" spans="1:22" ht="23.25" customHeight="1">
      <c r="A77" s="93" t="s">
        <v>1</v>
      </c>
      <c r="B77" s="99" t="s">
        <v>2</v>
      </c>
      <c r="C77" s="106" t="e">
        <f>#REF!+H77</f>
        <v>#REF!</v>
      </c>
      <c r="D77" s="102">
        <v>1602850</v>
      </c>
      <c r="E77" s="102">
        <v>409090.92</v>
      </c>
      <c r="F77" s="107">
        <v>407681.17</v>
      </c>
      <c r="G77" s="104">
        <f>SUM(E77/D77*100)</f>
        <v>25.5227201547244</v>
      </c>
      <c r="H77" s="104">
        <f>SUM(F77/D77*100)</f>
        <v>25.434767445487722</v>
      </c>
      <c r="I77" s="49">
        <f>J77+M77</f>
        <v>0</v>
      </c>
      <c r="J77" s="19"/>
      <c r="K77" s="19"/>
      <c r="L77" s="19"/>
      <c r="M77" s="19"/>
      <c r="N77" s="19"/>
      <c r="O77" s="48" t="e">
        <f>SUM(C77+I77)</f>
        <v>#REF!</v>
      </c>
      <c r="P77" s="49">
        <f>Q77+T77</f>
        <v>0</v>
      </c>
      <c r="Q77" s="19"/>
      <c r="R77" s="19"/>
      <c r="S77" s="19"/>
      <c r="T77" s="19"/>
      <c r="U77" s="19"/>
      <c r="V77" s="48" t="e">
        <f>SUM(#REF!+P77)</f>
        <v>#REF!</v>
      </c>
    </row>
    <row r="78" spans="1:24" ht="12.75" customHeight="1">
      <c r="A78" s="93" t="s">
        <v>188</v>
      </c>
      <c r="B78" s="105" t="s">
        <v>189</v>
      </c>
      <c r="C78" s="106"/>
      <c r="D78" s="102">
        <v>161913</v>
      </c>
      <c r="E78" s="102">
        <v>41810.38</v>
      </c>
      <c r="F78" s="107">
        <v>41810.38</v>
      </c>
      <c r="G78" s="104">
        <f>SUM(E78/D78*100)</f>
        <v>25.822744313304057</v>
      </c>
      <c r="H78" s="104">
        <f>SUM(F78/D78*100)</f>
        <v>25.822744313304057</v>
      </c>
      <c r="I78" s="49"/>
      <c r="J78" s="19"/>
      <c r="K78" s="19"/>
      <c r="L78" s="19"/>
      <c r="M78" s="19"/>
      <c r="N78" s="19"/>
      <c r="O78" s="48"/>
      <c r="P78" s="49"/>
      <c r="Q78" s="19"/>
      <c r="R78" s="19"/>
      <c r="S78" s="19"/>
      <c r="T78" s="19"/>
      <c r="U78" s="19"/>
      <c r="V78" s="48"/>
      <c r="X78" s="73"/>
    </row>
    <row r="79" spans="1:22" ht="70.5" customHeight="1">
      <c r="A79" s="93" t="s">
        <v>81</v>
      </c>
      <c r="B79" s="99" t="s">
        <v>201</v>
      </c>
      <c r="C79" s="106" t="e">
        <f>#REF!+H79</f>
        <v>#REF!</v>
      </c>
      <c r="D79" s="102">
        <v>825000</v>
      </c>
      <c r="E79" s="102">
        <v>295228.94</v>
      </c>
      <c r="F79" s="107">
        <v>295228.94</v>
      </c>
      <c r="G79" s="104">
        <f aca="true" t="shared" si="15" ref="G79:G106">SUM(E79/D79*100)</f>
        <v>35.78532606060606</v>
      </c>
      <c r="H79" s="104">
        <f aca="true" t="shared" si="16" ref="H79:H132">SUM(F79/D79*100)</f>
        <v>35.78532606060606</v>
      </c>
      <c r="I79" s="49">
        <f aca="true" t="shared" si="17" ref="I79:I86">J79+M79</f>
        <v>0</v>
      </c>
      <c r="J79" s="19"/>
      <c r="K79" s="19"/>
      <c r="L79" s="19"/>
      <c r="M79" s="19"/>
      <c r="N79" s="19"/>
      <c r="O79" s="48" t="e">
        <f aca="true" t="shared" si="18" ref="O79:O86">SUM(C79+I79)</f>
        <v>#REF!</v>
      </c>
      <c r="P79" s="49">
        <f aca="true" t="shared" si="19" ref="P79:P86">Q79+T79</f>
        <v>0</v>
      </c>
      <c r="Q79" s="19"/>
      <c r="R79" s="19"/>
      <c r="S79" s="19"/>
      <c r="T79" s="19"/>
      <c r="U79" s="19"/>
      <c r="V79" s="48" t="e">
        <f>SUM(#REF!+P79)</f>
        <v>#REF!</v>
      </c>
    </row>
    <row r="80" spans="1:22" ht="51" customHeight="1">
      <c r="A80" s="93" t="s">
        <v>82</v>
      </c>
      <c r="B80" s="99" t="s">
        <v>202</v>
      </c>
      <c r="C80" s="106" t="e">
        <f>#REF!+H80</f>
        <v>#REF!</v>
      </c>
      <c r="D80" s="102">
        <v>30800</v>
      </c>
      <c r="E80" s="102">
        <v>2897.6</v>
      </c>
      <c r="F80" s="107">
        <v>2897.6</v>
      </c>
      <c r="G80" s="104">
        <f t="shared" si="15"/>
        <v>9.407792207792207</v>
      </c>
      <c r="H80" s="104">
        <f t="shared" si="16"/>
        <v>9.407792207792207</v>
      </c>
      <c r="I80" s="49">
        <f t="shared" si="17"/>
        <v>0</v>
      </c>
      <c r="J80" s="19"/>
      <c r="K80" s="19"/>
      <c r="L80" s="19"/>
      <c r="M80" s="19"/>
      <c r="N80" s="19"/>
      <c r="O80" s="48" t="e">
        <f t="shared" si="18"/>
        <v>#REF!</v>
      </c>
      <c r="P80" s="49">
        <f t="shared" si="19"/>
        <v>0</v>
      </c>
      <c r="Q80" s="19"/>
      <c r="R80" s="19"/>
      <c r="S80" s="19"/>
      <c r="T80" s="19"/>
      <c r="U80" s="19"/>
      <c r="V80" s="48" t="e">
        <f>SUM(#REF!+P80)</f>
        <v>#REF!</v>
      </c>
    </row>
    <row r="81" spans="1:22" ht="72.75" customHeight="1">
      <c r="A81" s="93" t="s">
        <v>84</v>
      </c>
      <c r="B81" s="99" t="s">
        <v>203</v>
      </c>
      <c r="C81" s="106" t="e">
        <f>#REF!+H81</f>
        <v>#REF!</v>
      </c>
      <c r="D81" s="102">
        <v>8700</v>
      </c>
      <c r="E81" s="102"/>
      <c r="F81" s="107"/>
      <c r="G81" s="104">
        <f t="shared" si="15"/>
        <v>0</v>
      </c>
      <c r="H81" s="104">
        <f t="shared" si="16"/>
        <v>0</v>
      </c>
      <c r="I81" s="49">
        <f t="shared" si="17"/>
        <v>135.4</v>
      </c>
      <c r="J81" s="19">
        <v>35.4</v>
      </c>
      <c r="K81" s="19"/>
      <c r="L81" s="19">
        <v>35.4</v>
      </c>
      <c r="M81" s="17">
        <f>SUM(L81/J81*100)</f>
        <v>100</v>
      </c>
      <c r="N81" s="19"/>
      <c r="O81" s="48" t="e">
        <f t="shared" si="18"/>
        <v>#REF!</v>
      </c>
      <c r="P81" s="49">
        <f t="shared" si="19"/>
        <v>135.4</v>
      </c>
      <c r="Q81" s="19">
        <v>35.4</v>
      </c>
      <c r="R81" s="19"/>
      <c r="S81" s="19">
        <v>35.4</v>
      </c>
      <c r="T81" s="17">
        <f>SUM(S81/Q81*100)</f>
        <v>100</v>
      </c>
      <c r="U81" s="19"/>
      <c r="V81" s="48" t="e">
        <f>SUM(#REF!+P81)</f>
        <v>#REF!</v>
      </c>
    </row>
    <row r="82" spans="1:22" ht="75" customHeight="1">
      <c r="A82" s="93" t="s">
        <v>73</v>
      </c>
      <c r="B82" s="105" t="s">
        <v>212</v>
      </c>
      <c r="C82" s="106" t="e">
        <f>#REF!+H82</f>
        <v>#REF!</v>
      </c>
      <c r="D82" s="102">
        <v>186832</v>
      </c>
      <c r="E82" s="102">
        <v>60469.1</v>
      </c>
      <c r="F82" s="107">
        <v>60469.1</v>
      </c>
      <c r="G82" s="104">
        <f t="shared" si="15"/>
        <v>32.365494133767235</v>
      </c>
      <c r="H82" s="104">
        <f t="shared" si="16"/>
        <v>32.365494133767235</v>
      </c>
      <c r="I82" s="48">
        <f t="shared" si="17"/>
        <v>0</v>
      </c>
      <c r="J82" s="19"/>
      <c r="K82" s="19"/>
      <c r="L82" s="19"/>
      <c r="M82" s="19"/>
      <c r="N82" s="19"/>
      <c r="O82" s="48" t="e">
        <f t="shared" si="18"/>
        <v>#REF!</v>
      </c>
      <c r="P82" s="48">
        <f t="shared" si="19"/>
        <v>0</v>
      </c>
      <c r="Q82" s="19"/>
      <c r="R82" s="19"/>
      <c r="S82" s="19"/>
      <c r="T82" s="19"/>
      <c r="U82" s="19"/>
      <c r="V82" s="48" t="e">
        <f>SUM(#REF!+P82)</f>
        <v>#REF!</v>
      </c>
    </row>
    <row r="83" spans="1:22" ht="33" customHeight="1" hidden="1">
      <c r="A83" s="93"/>
      <c r="B83" s="105"/>
      <c r="C83" s="106"/>
      <c r="D83" s="102"/>
      <c r="E83" s="102"/>
      <c r="F83" s="107"/>
      <c r="G83" s="104" t="e">
        <f t="shared" si="15"/>
        <v>#DIV/0!</v>
      </c>
      <c r="H83" s="104" t="e">
        <f t="shared" si="16"/>
        <v>#DIV/0!</v>
      </c>
      <c r="I83" s="48">
        <f t="shared" si="17"/>
        <v>101.6</v>
      </c>
      <c r="J83" s="19">
        <v>1.6</v>
      </c>
      <c r="K83" s="19"/>
      <c r="L83" s="19">
        <v>1.6</v>
      </c>
      <c r="M83" s="17">
        <f>SUM(L83/J83*100)</f>
        <v>100</v>
      </c>
      <c r="N83" s="19"/>
      <c r="O83" s="48">
        <f t="shared" si="18"/>
        <v>101.6</v>
      </c>
      <c r="P83" s="48">
        <f t="shared" si="19"/>
        <v>101.6</v>
      </c>
      <c r="Q83" s="19">
        <v>1.6</v>
      </c>
      <c r="R83" s="19"/>
      <c r="S83" s="19">
        <v>1.6</v>
      </c>
      <c r="T83" s="17">
        <f>SUM(S83/Q83*100)</f>
        <v>100</v>
      </c>
      <c r="U83" s="19"/>
      <c r="V83" s="48" t="e">
        <f>SUM(#REF!+P83)</f>
        <v>#REF!</v>
      </c>
    </row>
    <row r="84" spans="1:22" ht="27.75" customHeight="1">
      <c r="A84" s="93" t="s">
        <v>68</v>
      </c>
      <c r="B84" s="99" t="s">
        <v>69</v>
      </c>
      <c r="C84" s="100" t="e">
        <f>#REF!+H84</f>
        <v>#REF!</v>
      </c>
      <c r="D84" s="101">
        <v>1058400</v>
      </c>
      <c r="E84" s="101">
        <v>364026.52</v>
      </c>
      <c r="F84" s="103">
        <v>364026.52</v>
      </c>
      <c r="G84" s="104">
        <f t="shared" si="15"/>
        <v>34.39404006046863</v>
      </c>
      <c r="H84" s="104">
        <f t="shared" si="16"/>
        <v>34.39404006046863</v>
      </c>
      <c r="I84" s="48">
        <f t="shared" si="17"/>
        <v>0</v>
      </c>
      <c r="J84" s="17"/>
      <c r="K84" s="21"/>
      <c r="L84" s="21"/>
      <c r="M84" s="17"/>
      <c r="N84" s="21"/>
      <c r="O84" s="48" t="e">
        <f t="shared" si="18"/>
        <v>#REF!</v>
      </c>
      <c r="P84" s="48">
        <f t="shared" si="19"/>
        <v>0</v>
      </c>
      <c r="Q84" s="17"/>
      <c r="R84" s="21"/>
      <c r="S84" s="21"/>
      <c r="T84" s="17"/>
      <c r="U84" s="21"/>
      <c r="V84" s="48" t="e">
        <f>SUM(#REF!+P84)</f>
        <v>#REF!</v>
      </c>
    </row>
    <row r="85" spans="1:22" ht="30" customHeight="1">
      <c r="A85" s="93" t="s">
        <v>111</v>
      </c>
      <c r="B85" s="99" t="s">
        <v>204</v>
      </c>
      <c r="C85" s="100" t="e">
        <f>#REF!+H85</f>
        <v>#REF!</v>
      </c>
      <c r="D85" s="101">
        <v>3800</v>
      </c>
      <c r="E85" s="101">
        <v>995.6</v>
      </c>
      <c r="F85" s="103">
        <v>995.6</v>
      </c>
      <c r="G85" s="104">
        <f t="shared" si="15"/>
        <v>26.200000000000003</v>
      </c>
      <c r="H85" s="104">
        <f t="shared" si="16"/>
        <v>26.200000000000003</v>
      </c>
      <c r="I85" s="48">
        <f t="shared" si="17"/>
        <v>0</v>
      </c>
      <c r="J85" s="17"/>
      <c r="K85" s="21"/>
      <c r="L85" s="21"/>
      <c r="M85" s="17"/>
      <c r="N85" s="21"/>
      <c r="O85" s="48" t="e">
        <f t="shared" si="18"/>
        <v>#REF!</v>
      </c>
      <c r="P85" s="48">
        <f t="shared" si="19"/>
        <v>0</v>
      </c>
      <c r="Q85" s="17"/>
      <c r="R85" s="21"/>
      <c r="S85" s="21"/>
      <c r="T85" s="17"/>
      <c r="U85" s="21"/>
      <c r="V85" s="48" t="e">
        <f>SUM(#REF!+P85)</f>
        <v>#REF!</v>
      </c>
    </row>
    <row r="86" spans="1:22" ht="26.25" customHeight="1">
      <c r="A86" s="93" t="s">
        <v>70</v>
      </c>
      <c r="B86" s="99" t="s">
        <v>71</v>
      </c>
      <c r="C86" s="100" t="e">
        <f>#REF!+H86</f>
        <v>#REF!</v>
      </c>
      <c r="D86" s="101">
        <v>34300</v>
      </c>
      <c r="E86" s="101">
        <v>7055.25</v>
      </c>
      <c r="F86" s="103">
        <v>7055.25</v>
      </c>
      <c r="G86" s="104">
        <f t="shared" si="15"/>
        <v>20.56924198250729</v>
      </c>
      <c r="H86" s="104">
        <f t="shared" si="16"/>
        <v>20.56924198250729</v>
      </c>
      <c r="I86" s="48">
        <f t="shared" si="17"/>
        <v>147.5</v>
      </c>
      <c r="J86" s="17">
        <v>47.5</v>
      </c>
      <c r="K86" s="21"/>
      <c r="L86" s="17">
        <v>47.5</v>
      </c>
      <c r="M86" s="17">
        <f>SUM(L86/J86*100)</f>
        <v>100</v>
      </c>
      <c r="N86" s="21"/>
      <c r="O86" s="48" t="e">
        <f t="shared" si="18"/>
        <v>#REF!</v>
      </c>
      <c r="P86" s="48">
        <f t="shared" si="19"/>
        <v>147.5</v>
      </c>
      <c r="Q86" s="17">
        <v>47.5</v>
      </c>
      <c r="R86" s="21"/>
      <c r="S86" s="17">
        <v>47.5</v>
      </c>
      <c r="T86" s="17">
        <f>SUM(S86/Q86*100)</f>
        <v>100</v>
      </c>
      <c r="U86" s="21"/>
      <c r="V86" s="48" t="e">
        <f>SUM(#REF!+P86)</f>
        <v>#REF!</v>
      </c>
    </row>
    <row r="87" spans="1:22" ht="29.25" customHeight="1" hidden="1">
      <c r="A87" s="93" t="s">
        <v>178</v>
      </c>
      <c r="B87" s="99" t="s">
        <v>180</v>
      </c>
      <c r="C87" s="100"/>
      <c r="D87" s="101"/>
      <c r="E87" s="101"/>
      <c r="F87" s="103"/>
      <c r="G87" s="104" t="e">
        <f t="shared" si="15"/>
        <v>#DIV/0!</v>
      </c>
      <c r="H87" s="104" t="e">
        <f t="shared" si="16"/>
        <v>#DIV/0!</v>
      </c>
      <c r="I87" s="48"/>
      <c r="J87" s="17"/>
      <c r="K87" s="21"/>
      <c r="L87" s="17"/>
      <c r="M87" s="17"/>
      <c r="N87" s="21"/>
      <c r="O87" s="48"/>
      <c r="P87" s="48"/>
      <c r="Q87" s="17"/>
      <c r="R87" s="21"/>
      <c r="S87" s="17"/>
      <c r="T87" s="17"/>
      <c r="U87" s="21"/>
      <c r="V87" s="48"/>
    </row>
    <row r="88" spans="1:22" ht="72.75" customHeight="1">
      <c r="A88" s="93" t="s">
        <v>179</v>
      </c>
      <c r="B88" s="99" t="s">
        <v>213</v>
      </c>
      <c r="C88" s="100"/>
      <c r="D88" s="101">
        <v>950</v>
      </c>
      <c r="E88" s="101">
        <v>950</v>
      </c>
      <c r="F88" s="103">
        <v>950</v>
      </c>
      <c r="G88" s="104">
        <f t="shared" si="15"/>
        <v>100</v>
      </c>
      <c r="H88" s="104">
        <f t="shared" si="16"/>
        <v>100</v>
      </c>
      <c r="I88" s="48"/>
      <c r="J88" s="17"/>
      <c r="K88" s="21"/>
      <c r="L88" s="17"/>
      <c r="M88" s="17"/>
      <c r="N88" s="21"/>
      <c r="O88" s="48"/>
      <c r="P88" s="48"/>
      <c r="Q88" s="17"/>
      <c r="R88" s="21"/>
      <c r="S88" s="17"/>
      <c r="T88" s="17"/>
      <c r="U88" s="21"/>
      <c r="V88" s="48"/>
    </row>
    <row r="89" spans="1:22" ht="33.75" customHeight="1">
      <c r="A89" s="93" t="s">
        <v>187</v>
      </c>
      <c r="B89" s="105" t="s">
        <v>194</v>
      </c>
      <c r="C89" s="106" t="e">
        <f>#REF!+H89</f>
        <v>#REF!</v>
      </c>
      <c r="D89" s="102">
        <v>70694</v>
      </c>
      <c r="E89" s="102">
        <v>17673</v>
      </c>
      <c r="F89" s="107">
        <v>17673</v>
      </c>
      <c r="G89" s="104">
        <f t="shared" si="15"/>
        <v>24.99929272639828</v>
      </c>
      <c r="H89" s="104">
        <f t="shared" si="16"/>
        <v>24.99929272639828</v>
      </c>
      <c r="I89" s="48"/>
      <c r="J89" s="17"/>
      <c r="K89" s="21"/>
      <c r="L89" s="17"/>
      <c r="M89" s="17"/>
      <c r="N89" s="21"/>
      <c r="O89" s="48"/>
      <c r="P89" s="48"/>
      <c r="Q89" s="17"/>
      <c r="R89" s="21"/>
      <c r="S89" s="17"/>
      <c r="T89" s="17"/>
      <c r="U89" s="21"/>
      <c r="V89" s="48"/>
    </row>
    <row r="90" spans="1:22" ht="12" customHeight="1">
      <c r="A90" s="93" t="s">
        <v>205</v>
      </c>
      <c r="B90" s="105" t="s">
        <v>206</v>
      </c>
      <c r="C90" s="106" t="e">
        <f>#REF!+H90</f>
        <v>#REF!</v>
      </c>
      <c r="D90" s="102">
        <v>172000</v>
      </c>
      <c r="E90" s="102">
        <v>37899.48</v>
      </c>
      <c r="F90" s="107">
        <v>37899.48</v>
      </c>
      <c r="G90" s="104">
        <f>SUM(E90/D90*100)</f>
        <v>22.03458139534884</v>
      </c>
      <c r="H90" s="104">
        <f t="shared" si="16"/>
        <v>22.03458139534884</v>
      </c>
      <c r="I90" s="48"/>
      <c r="J90" s="17"/>
      <c r="K90" s="21"/>
      <c r="L90" s="17"/>
      <c r="M90" s="17"/>
      <c r="N90" s="21"/>
      <c r="O90" s="48"/>
      <c r="P90" s="48"/>
      <c r="Q90" s="17"/>
      <c r="R90" s="21"/>
      <c r="S90" s="17"/>
      <c r="T90" s="17"/>
      <c r="U90" s="21"/>
      <c r="V90" s="48"/>
    </row>
    <row r="91" spans="1:22" ht="15.75" customHeight="1">
      <c r="A91" s="93" t="s">
        <v>244</v>
      </c>
      <c r="B91" s="105" t="s">
        <v>246</v>
      </c>
      <c r="C91" s="106"/>
      <c r="D91" s="102">
        <v>297000</v>
      </c>
      <c r="E91" s="102">
        <v>118894.62</v>
      </c>
      <c r="F91" s="107">
        <v>118894.62</v>
      </c>
      <c r="G91" s="104">
        <f>SUM(E91/D91*100)</f>
        <v>40.03185858585858</v>
      </c>
      <c r="H91" s="104">
        <f t="shared" si="16"/>
        <v>40.03185858585858</v>
      </c>
      <c r="I91" s="48"/>
      <c r="J91" s="17"/>
      <c r="K91" s="21"/>
      <c r="L91" s="17"/>
      <c r="M91" s="17"/>
      <c r="N91" s="21"/>
      <c r="O91" s="48"/>
      <c r="P91" s="48"/>
      <c r="Q91" s="17"/>
      <c r="R91" s="21"/>
      <c r="S91" s="17"/>
      <c r="T91" s="17"/>
      <c r="U91" s="21"/>
      <c r="V91" s="48"/>
    </row>
    <row r="92" spans="1:22" ht="22.5" customHeight="1">
      <c r="A92" s="93" t="s">
        <v>245</v>
      </c>
      <c r="B92" s="105" t="s">
        <v>247</v>
      </c>
      <c r="C92" s="106"/>
      <c r="D92" s="102">
        <v>2850</v>
      </c>
      <c r="E92" s="102">
        <v>2552.87</v>
      </c>
      <c r="F92" s="107">
        <v>2552.87</v>
      </c>
      <c r="G92" s="104">
        <f>SUM(E92/D92*100)</f>
        <v>89.57438596491227</v>
      </c>
      <c r="H92" s="104">
        <f t="shared" si="16"/>
        <v>89.57438596491227</v>
      </c>
      <c r="I92" s="48"/>
      <c r="J92" s="17"/>
      <c r="K92" s="21"/>
      <c r="L92" s="17"/>
      <c r="M92" s="17"/>
      <c r="N92" s="21"/>
      <c r="O92" s="48"/>
      <c r="P92" s="48"/>
      <c r="Q92" s="17"/>
      <c r="R92" s="21"/>
      <c r="S92" s="17"/>
      <c r="T92" s="17"/>
      <c r="U92" s="21"/>
      <c r="V92" s="48"/>
    </row>
    <row r="93" spans="1:22" ht="15.75" customHeight="1">
      <c r="A93" s="93" t="s">
        <v>85</v>
      </c>
      <c r="B93" s="99" t="s">
        <v>92</v>
      </c>
      <c r="C93" s="106" t="e">
        <f>#REF!+H93</f>
        <v>#REF!</v>
      </c>
      <c r="D93" s="102">
        <v>376200</v>
      </c>
      <c r="E93" s="115">
        <v>72073.24</v>
      </c>
      <c r="F93" s="109">
        <v>72073.24</v>
      </c>
      <c r="G93" s="104">
        <f t="shared" si="15"/>
        <v>19.158224348750664</v>
      </c>
      <c r="H93" s="104">
        <f t="shared" si="16"/>
        <v>19.158224348750664</v>
      </c>
      <c r="I93" s="49">
        <f>J93+M93</f>
        <v>0</v>
      </c>
      <c r="J93" s="19"/>
      <c r="K93" s="19"/>
      <c r="L93" s="19"/>
      <c r="M93" s="19"/>
      <c r="N93" s="19"/>
      <c r="O93" s="48" t="e">
        <f>SUM(C93+I93)</f>
        <v>#REF!</v>
      </c>
      <c r="P93" s="49">
        <f>Q93+T93</f>
        <v>0</v>
      </c>
      <c r="Q93" s="19"/>
      <c r="R93" s="19"/>
      <c r="S93" s="19"/>
      <c r="T93" s="19"/>
      <c r="U93" s="19"/>
      <c r="V93" s="48" t="e">
        <f>SUM(#REF!+P93)</f>
        <v>#REF!</v>
      </c>
    </row>
    <row r="94" spans="1:22" ht="26.25" customHeight="1">
      <c r="A94" s="93" t="s">
        <v>86</v>
      </c>
      <c r="B94" s="99" t="s">
        <v>93</v>
      </c>
      <c r="C94" s="106" t="e">
        <f>#REF!+H94</f>
        <v>#REF!</v>
      </c>
      <c r="D94" s="102">
        <v>7994900</v>
      </c>
      <c r="E94" s="102">
        <v>1422918.41</v>
      </c>
      <c r="F94" s="107">
        <v>1422918.41</v>
      </c>
      <c r="G94" s="104">
        <f t="shared" si="15"/>
        <v>17.797826239227508</v>
      </c>
      <c r="H94" s="104">
        <f t="shared" si="16"/>
        <v>17.797826239227508</v>
      </c>
      <c r="I94" s="49">
        <f>J94+M94</f>
        <v>0</v>
      </c>
      <c r="J94" s="19"/>
      <c r="K94" s="19"/>
      <c r="L94" s="19"/>
      <c r="M94" s="19"/>
      <c r="N94" s="19"/>
      <c r="O94" s="48" t="e">
        <f>SUM(C94+I94)</f>
        <v>#REF!</v>
      </c>
      <c r="P94" s="49">
        <f>Q94+T94</f>
        <v>0</v>
      </c>
      <c r="Q94" s="19"/>
      <c r="R94" s="19"/>
      <c r="S94" s="19"/>
      <c r="T94" s="19"/>
      <c r="U94" s="19"/>
      <c r="V94" s="48" t="e">
        <f>SUM(#REF!+P94)</f>
        <v>#REF!</v>
      </c>
    </row>
    <row r="95" spans="1:22" ht="12" customHeight="1">
      <c r="A95" s="93" t="s">
        <v>87</v>
      </c>
      <c r="B95" s="99" t="s">
        <v>94</v>
      </c>
      <c r="C95" s="106" t="e">
        <f>#REF!+H95</f>
        <v>#REF!</v>
      </c>
      <c r="D95" s="102">
        <v>15995749</v>
      </c>
      <c r="E95" s="102">
        <v>3782296.01</v>
      </c>
      <c r="F95" s="107">
        <v>3782296.01</v>
      </c>
      <c r="G95" s="104">
        <f t="shared" si="15"/>
        <v>23.645632411461317</v>
      </c>
      <c r="H95" s="104">
        <f t="shared" si="16"/>
        <v>23.645632411461317</v>
      </c>
      <c r="I95" s="49">
        <f>J95+M95</f>
        <v>0</v>
      </c>
      <c r="J95" s="19"/>
      <c r="K95" s="19"/>
      <c r="L95" s="19"/>
      <c r="M95" s="19"/>
      <c r="N95" s="19"/>
      <c r="O95" s="48" t="e">
        <f>SUM(C95+I95)</f>
        <v>#REF!</v>
      </c>
      <c r="P95" s="49">
        <f>Q95+T95</f>
        <v>0</v>
      </c>
      <c r="Q95" s="19"/>
      <c r="R95" s="19"/>
      <c r="S95" s="19"/>
      <c r="T95" s="19"/>
      <c r="U95" s="19"/>
      <c r="V95" s="48" t="e">
        <f>SUM(#REF!+P95)</f>
        <v>#REF!</v>
      </c>
    </row>
    <row r="96" spans="1:22" ht="24" customHeight="1">
      <c r="A96" s="93" t="s">
        <v>88</v>
      </c>
      <c r="B96" s="99" t="s">
        <v>95</v>
      </c>
      <c r="C96" s="106" t="e">
        <f>#REF!+H96</f>
        <v>#REF!</v>
      </c>
      <c r="D96" s="102">
        <v>1151100</v>
      </c>
      <c r="E96" s="102">
        <v>243578.1</v>
      </c>
      <c r="F96" s="107">
        <v>243578.1</v>
      </c>
      <c r="G96" s="104">
        <f t="shared" si="15"/>
        <v>21.16046390409174</v>
      </c>
      <c r="H96" s="104">
        <f t="shared" si="16"/>
        <v>21.16046390409174</v>
      </c>
      <c r="I96" s="49">
        <f>J96+M96</f>
        <v>0</v>
      </c>
      <c r="J96" s="19"/>
      <c r="K96" s="19"/>
      <c r="L96" s="19"/>
      <c r="M96" s="19"/>
      <c r="N96" s="19"/>
      <c r="O96" s="48" t="e">
        <f>SUM(C96+I96)</f>
        <v>#REF!</v>
      </c>
      <c r="P96" s="49">
        <f>Q96+T96</f>
        <v>0</v>
      </c>
      <c r="Q96" s="19"/>
      <c r="R96" s="19"/>
      <c r="S96" s="19"/>
      <c r="T96" s="19"/>
      <c r="U96" s="19"/>
      <c r="V96" s="48" t="e">
        <f>SUM(#REF!+P96)</f>
        <v>#REF!</v>
      </c>
    </row>
    <row r="97" spans="1:22" ht="14.25" customHeight="1">
      <c r="A97" s="93" t="s">
        <v>89</v>
      </c>
      <c r="B97" s="99" t="s">
        <v>96</v>
      </c>
      <c r="C97" s="106" t="e">
        <f>#REF!+H97</f>
        <v>#REF!</v>
      </c>
      <c r="D97" s="102">
        <v>2791700</v>
      </c>
      <c r="E97" s="102">
        <v>511120.62</v>
      </c>
      <c r="F97" s="107">
        <v>511120.62</v>
      </c>
      <c r="G97" s="104">
        <f t="shared" si="15"/>
        <v>18.308579718451124</v>
      </c>
      <c r="H97" s="104">
        <f t="shared" si="16"/>
        <v>18.308579718451124</v>
      </c>
      <c r="I97" s="49">
        <f>J97+M97</f>
        <v>0</v>
      </c>
      <c r="J97" s="19"/>
      <c r="K97" s="19"/>
      <c r="L97" s="19"/>
      <c r="M97" s="19"/>
      <c r="N97" s="19"/>
      <c r="O97" s="48" t="e">
        <f>SUM(C97+I97)</f>
        <v>#REF!</v>
      </c>
      <c r="P97" s="49">
        <f>Q97+T97</f>
        <v>0</v>
      </c>
      <c r="Q97" s="19"/>
      <c r="R97" s="19"/>
      <c r="S97" s="19"/>
      <c r="T97" s="19"/>
      <c r="U97" s="19"/>
      <c r="V97" s="48" t="e">
        <f>SUM(#REF!+P97)</f>
        <v>#REF!</v>
      </c>
    </row>
    <row r="98" spans="1:22" ht="14.25" customHeight="1">
      <c r="A98" s="93" t="s">
        <v>197</v>
      </c>
      <c r="B98" s="99" t="s">
        <v>198</v>
      </c>
      <c r="C98" s="106" t="e">
        <f>#REF!+H98</f>
        <v>#REF!</v>
      </c>
      <c r="D98" s="102">
        <v>738700</v>
      </c>
      <c r="E98" s="102">
        <v>167835.65</v>
      </c>
      <c r="F98" s="107">
        <v>167835.65</v>
      </c>
      <c r="G98" s="104">
        <f t="shared" si="15"/>
        <v>22.720407472586977</v>
      </c>
      <c r="H98" s="104">
        <f t="shared" si="16"/>
        <v>22.720407472586977</v>
      </c>
      <c r="I98" s="49"/>
      <c r="J98" s="19"/>
      <c r="K98" s="19"/>
      <c r="L98" s="19"/>
      <c r="M98" s="19"/>
      <c r="N98" s="19"/>
      <c r="O98" s="48"/>
      <c r="P98" s="49"/>
      <c r="Q98" s="19"/>
      <c r="R98" s="19"/>
      <c r="S98" s="19"/>
      <c r="T98" s="19"/>
      <c r="U98" s="19"/>
      <c r="V98" s="48"/>
    </row>
    <row r="99" spans="1:22" ht="14.25" customHeight="1">
      <c r="A99" s="93" t="s">
        <v>255</v>
      </c>
      <c r="B99" s="99" t="s">
        <v>256</v>
      </c>
      <c r="C99" s="106"/>
      <c r="D99" s="102">
        <v>51800</v>
      </c>
      <c r="E99" s="102">
        <v>32709.98</v>
      </c>
      <c r="F99" s="107">
        <v>32709.98</v>
      </c>
      <c r="G99" s="104">
        <f t="shared" si="15"/>
        <v>63.14667953667954</v>
      </c>
      <c r="H99" s="104">
        <f t="shared" si="16"/>
        <v>63.14667953667954</v>
      </c>
      <c r="I99" s="49"/>
      <c r="J99" s="19"/>
      <c r="K99" s="19"/>
      <c r="L99" s="19"/>
      <c r="M99" s="19"/>
      <c r="N99" s="19"/>
      <c r="O99" s="48"/>
      <c r="P99" s="49"/>
      <c r="Q99" s="19"/>
      <c r="R99" s="19"/>
      <c r="S99" s="19"/>
      <c r="T99" s="19"/>
      <c r="U99" s="19"/>
      <c r="V99" s="48"/>
    </row>
    <row r="100" spans="1:22" ht="16.5" customHeight="1">
      <c r="A100" s="93" t="s">
        <v>90</v>
      </c>
      <c r="B100" s="99" t="s">
        <v>97</v>
      </c>
      <c r="C100" s="106" t="e">
        <f>#REF!+H100</f>
        <v>#REF!</v>
      </c>
      <c r="D100" s="102">
        <v>1428000</v>
      </c>
      <c r="E100" s="102">
        <v>445891.66</v>
      </c>
      <c r="F100" s="107">
        <v>445891.66</v>
      </c>
      <c r="G100" s="104">
        <f t="shared" si="15"/>
        <v>31.224906162464983</v>
      </c>
      <c r="H100" s="104">
        <f t="shared" si="16"/>
        <v>31.224906162464983</v>
      </c>
      <c r="I100" s="49">
        <f>J100+M100</f>
        <v>0</v>
      </c>
      <c r="J100" s="19"/>
      <c r="K100" s="19"/>
      <c r="L100" s="19"/>
      <c r="M100" s="19"/>
      <c r="N100" s="19"/>
      <c r="O100" s="48" t="e">
        <f>SUM(C100+I100)</f>
        <v>#REF!</v>
      </c>
      <c r="P100" s="49">
        <f>Q100+T100</f>
        <v>0</v>
      </c>
      <c r="Q100" s="19"/>
      <c r="R100" s="19"/>
      <c r="S100" s="19"/>
      <c r="T100" s="19"/>
      <c r="U100" s="19"/>
      <c r="V100" s="48" t="e">
        <f>SUM(#REF!+P100)</f>
        <v>#REF!</v>
      </c>
    </row>
    <row r="101" spans="1:22" ht="24" customHeight="1">
      <c r="A101" s="93" t="s">
        <v>91</v>
      </c>
      <c r="B101" s="99" t="s">
        <v>98</v>
      </c>
      <c r="C101" s="106" t="e">
        <f>#REF!+H101</f>
        <v>#REF!</v>
      </c>
      <c r="D101" s="102">
        <v>260800</v>
      </c>
      <c r="E101" s="102">
        <v>88698.77</v>
      </c>
      <c r="F101" s="107">
        <v>88698.77</v>
      </c>
      <c r="G101" s="104">
        <f t="shared" si="15"/>
        <v>34.01026457055215</v>
      </c>
      <c r="H101" s="104">
        <f t="shared" si="16"/>
        <v>34.01026457055215</v>
      </c>
      <c r="I101" s="49">
        <f>J101+M101</f>
        <v>0</v>
      </c>
      <c r="J101" s="19"/>
      <c r="K101" s="19"/>
      <c r="L101" s="19"/>
      <c r="M101" s="19"/>
      <c r="N101" s="19"/>
      <c r="O101" s="48" t="e">
        <f>SUM(C101+I101)</f>
        <v>#REF!</v>
      </c>
      <c r="P101" s="49">
        <f>Q101+T101</f>
        <v>0</v>
      </c>
      <c r="Q101" s="19"/>
      <c r="R101" s="19"/>
      <c r="S101" s="19"/>
      <c r="T101" s="19"/>
      <c r="U101" s="19"/>
      <c r="V101" s="48" t="e">
        <f>SUM(#REF!+P101)</f>
        <v>#REF!</v>
      </c>
    </row>
    <row r="102" spans="1:22" ht="24" customHeight="1">
      <c r="A102" s="93" t="s">
        <v>220</v>
      </c>
      <c r="B102" s="99" t="s">
        <v>221</v>
      </c>
      <c r="C102" s="106"/>
      <c r="D102" s="102">
        <v>34500</v>
      </c>
      <c r="E102" s="102">
        <v>3268.93</v>
      </c>
      <c r="F102" s="107">
        <v>3268.93</v>
      </c>
      <c r="G102" s="104">
        <f t="shared" si="15"/>
        <v>9.475159420289854</v>
      </c>
      <c r="H102" s="104">
        <f t="shared" si="16"/>
        <v>9.475159420289854</v>
      </c>
      <c r="I102" s="49"/>
      <c r="J102" s="19"/>
      <c r="K102" s="19"/>
      <c r="L102" s="19"/>
      <c r="M102" s="19"/>
      <c r="N102" s="19"/>
      <c r="O102" s="48"/>
      <c r="P102" s="49"/>
      <c r="Q102" s="19"/>
      <c r="R102" s="19"/>
      <c r="S102" s="19"/>
      <c r="T102" s="19"/>
      <c r="U102" s="19"/>
      <c r="V102" s="48"/>
    </row>
    <row r="103" spans="1:22" ht="24" customHeight="1">
      <c r="A103" s="93" t="s">
        <v>3</v>
      </c>
      <c r="B103" s="105" t="s">
        <v>60</v>
      </c>
      <c r="C103" s="106" t="e">
        <f>#REF!+H103</f>
        <v>#REF!</v>
      </c>
      <c r="D103" s="102">
        <v>212900</v>
      </c>
      <c r="E103" s="102">
        <v>75279.97</v>
      </c>
      <c r="F103" s="107">
        <f>10098+60591.97</f>
        <v>70689.97</v>
      </c>
      <c r="G103" s="104">
        <f t="shared" si="15"/>
        <v>35.35930953499295</v>
      </c>
      <c r="H103" s="104">
        <f>SUM(F103/D103*100)</f>
        <v>33.20336777829967</v>
      </c>
      <c r="I103" s="49">
        <f>J103+M103</f>
        <v>0</v>
      </c>
      <c r="J103" s="19"/>
      <c r="K103" s="19"/>
      <c r="L103" s="19"/>
      <c r="M103" s="19"/>
      <c r="N103" s="19"/>
      <c r="O103" s="48" t="e">
        <f>SUM(C103+I103)</f>
        <v>#REF!</v>
      </c>
      <c r="P103" s="49">
        <f>Q103+T103</f>
        <v>0</v>
      </c>
      <c r="Q103" s="19"/>
      <c r="R103" s="19"/>
      <c r="S103" s="19"/>
      <c r="T103" s="19"/>
      <c r="U103" s="19"/>
      <c r="V103" s="48" t="e">
        <f>SUM(#REF!+P103)</f>
        <v>#REF!</v>
      </c>
    </row>
    <row r="104" spans="1:22" ht="24" customHeight="1">
      <c r="A104" s="93" t="s">
        <v>222</v>
      </c>
      <c r="B104" s="99" t="s">
        <v>223</v>
      </c>
      <c r="C104" s="106"/>
      <c r="D104" s="102">
        <v>1216192</v>
      </c>
      <c r="E104" s="102">
        <v>303642</v>
      </c>
      <c r="F104" s="107">
        <v>244395.51</v>
      </c>
      <c r="G104" s="104">
        <f t="shared" si="15"/>
        <v>24.96661711308741</v>
      </c>
      <c r="H104" s="104">
        <f t="shared" si="16"/>
        <v>20.095142049939486</v>
      </c>
      <c r="I104" s="49"/>
      <c r="J104" s="19"/>
      <c r="K104" s="19"/>
      <c r="L104" s="19"/>
      <c r="M104" s="19"/>
      <c r="N104" s="19"/>
      <c r="O104" s="48"/>
      <c r="P104" s="49"/>
      <c r="Q104" s="19"/>
      <c r="R104" s="19"/>
      <c r="S104" s="19"/>
      <c r="T104" s="19"/>
      <c r="U104" s="19"/>
      <c r="V104" s="48"/>
    </row>
    <row r="105" spans="1:22" ht="19.5" customHeight="1">
      <c r="A105" s="93" t="s">
        <v>224</v>
      </c>
      <c r="B105" s="99" t="s">
        <v>225</v>
      </c>
      <c r="C105" s="106"/>
      <c r="D105" s="102">
        <v>10134</v>
      </c>
      <c r="E105" s="102">
        <v>2940</v>
      </c>
      <c r="F105" s="107">
        <v>2939.9</v>
      </c>
      <c r="G105" s="104">
        <f t="shared" si="15"/>
        <v>29.01124925991711</v>
      </c>
      <c r="H105" s="104">
        <f t="shared" si="16"/>
        <v>29.010262482731402</v>
      </c>
      <c r="I105" s="49"/>
      <c r="J105" s="19"/>
      <c r="K105" s="19"/>
      <c r="L105" s="19"/>
      <c r="M105" s="19"/>
      <c r="N105" s="19"/>
      <c r="O105" s="48"/>
      <c r="P105" s="49"/>
      <c r="Q105" s="19"/>
      <c r="R105" s="19"/>
      <c r="S105" s="19"/>
      <c r="T105" s="19"/>
      <c r="U105" s="19"/>
      <c r="V105" s="48"/>
    </row>
    <row r="106" spans="1:22" ht="15.75" customHeight="1">
      <c r="A106" s="93" t="s">
        <v>141</v>
      </c>
      <c r="B106" s="99" t="s">
        <v>240</v>
      </c>
      <c r="C106" s="106"/>
      <c r="D106" s="102">
        <v>3600</v>
      </c>
      <c r="E106" s="102"/>
      <c r="F106" s="107"/>
      <c r="G106" s="104">
        <f t="shared" si="15"/>
        <v>0</v>
      </c>
      <c r="H106" s="104">
        <f t="shared" si="16"/>
        <v>0</v>
      </c>
      <c r="I106" s="49"/>
      <c r="J106" s="19"/>
      <c r="K106" s="19"/>
      <c r="L106" s="19"/>
      <c r="M106" s="19"/>
      <c r="N106" s="19"/>
      <c r="O106" s="48"/>
      <c r="P106" s="49"/>
      <c r="Q106" s="19"/>
      <c r="R106" s="19"/>
      <c r="S106" s="19"/>
      <c r="T106" s="19"/>
      <c r="U106" s="19"/>
      <c r="V106" s="48"/>
    </row>
    <row r="107" spans="1:22" ht="26.25" customHeight="1">
      <c r="A107" s="93" t="s">
        <v>10</v>
      </c>
      <c r="B107" s="105" t="s">
        <v>62</v>
      </c>
      <c r="C107" s="106" t="e">
        <f>#REF!+H107</f>
        <v>#REF!</v>
      </c>
      <c r="D107" s="102">
        <v>201000</v>
      </c>
      <c r="E107" s="102">
        <v>151215.33</v>
      </c>
      <c r="F107" s="107">
        <v>151215.33</v>
      </c>
      <c r="G107" s="104">
        <f>SUM(E107/D107*100)</f>
        <v>75.23150746268657</v>
      </c>
      <c r="H107" s="104">
        <f>SUM(F107/D107*100)</f>
        <v>75.23150746268657</v>
      </c>
      <c r="I107" s="49">
        <f>J107+M107</f>
        <v>2333.6333333333337</v>
      </c>
      <c r="J107" s="19">
        <v>0.3</v>
      </c>
      <c r="K107" s="19"/>
      <c r="L107" s="19">
        <v>7</v>
      </c>
      <c r="M107" s="17">
        <f>SUM(L107/J107*100)</f>
        <v>2333.3333333333335</v>
      </c>
      <c r="N107" s="19"/>
      <c r="O107" s="48" t="e">
        <f>SUM(C107+I107)</f>
        <v>#REF!</v>
      </c>
      <c r="P107" s="49">
        <f>Q107+T107</f>
        <v>2333.6333333333337</v>
      </c>
      <c r="Q107" s="19">
        <v>0.3</v>
      </c>
      <c r="R107" s="19"/>
      <c r="S107" s="19">
        <v>7</v>
      </c>
      <c r="T107" s="17">
        <f>SUM(S107/Q107*100)</f>
        <v>2333.3333333333335</v>
      </c>
      <c r="U107" s="19"/>
      <c r="V107" s="48" t="e">
        <f>SUM(#REF!+P107)</f>
        <v>#REF!</v>
      </c>
    </row>
    <row r="108" spans="1:22" ht="54.75" customHeight="1">
      <c r="A108" s="93" t="s">
        <v>258</v>
      </c>
      <c r="B108" s="105" t="s">
        <v>259</v>
      </c>
      <c r="C108" s="106"/>
      <c r="D108" s="102">
        <v>68800</v>
      </c>
      <c r="E108" s="102">
        <v>21045.27</v>
      </c>
      <c r="F108" s="107">
        <v>21045.27</v>
      </c>
      <c r="G108" s="104">
        <f>SUM(E108/D108*100)</f>
        <v>30.589055232558138</v>
      </c>
      <c r="H108" s="104">
        <f>SUM(F108/D108*100)</f>
        <v>30.589055232558138</v>
      </c>
      <c r="I108" s="49"/>
      <c r="J108" s="19"/>
      <c r="K108" s="19"/>
      <c r="L108" s="19"/>
      <c r="M108" s="17"/>
      <c r="N108" s="19"/>
      <c r="O108" s="48"/>
      <c r="P108" s="49"/>
      <c r="Q108" s="19"/>
      <c r="R108" s="19"/>
      <c r="S108" s="19"/>
      <c r="T108" s="17"/>
      <c r="U108" s="19"/>
      <c r="V108" s="48"/>
    </row>
    <row r="109" spans="1:22" ht="16.5" customHeight="1">
      <c r="A109" s="93" t="s">
        <v>257</v>
      </c>
      <c r="B109" s="99" t="s">
        <v>193</v>
      </c>
      <c r="C109" s="106" t="e">
        <f>#REF!+H109</f>
        <v>#REF!</v>
      </c>
      <c r="D109" s="102">
        <v>759923</v>
      </c>
      <c r="E109" s="102">
        <v>155784.72</v>
      </c>
      <c r="F109" s="107">
        <v>155264.72</v>
      </c>
      <c r="G109" s="104">
        <f aca="true" t="shared" si="20" ref="G109:G116">SUM(E109/D109*100)</f>
        <v>20.50006645410127</v>
      </c>
      <c r="H109" s="104">
        <f t="shared" si="16"/>
        <v>20.431638468634322</v>
      </c>
      <c r="I109" s="49"/>
      <c r="J109" s="19"/>
      <c r="K109" s="19"/>
      <c r="L109" s="19"/>
      <c r="M109" s="19"/>
      <c r="N109" s="19"/>
      <c r="O109" s="48" t="e">
        <f>SUM(C109+I109)</f>
        <v>#REF!</v>
      </c>
      <c r="P109" s="49"/>
      <c r="Q109" s="19"/>
      <c r="R109" s="19"/>
      <c r="S109" s="19"/>
      <c r="T109" s="19"/>
      <c r="U109" s="19"/>
      <c r="V109" s="48" t="e">
        <f>SUM(#REF!+P109)</f>
        <v>#REF!</v>
      </c>
    </row>
    <row r="110" spans="1:22" ht="24.75" customHeight="1">
      <c r="A110" s="93" t="s">
        <v>11</v>
      </c>
      <c r="B110" s="105" t="s">
        <v>63</v>
      </c>
      <c r="C110" s="106" t="e">
        <f>#REF!+H110</f>
        <v>#REF!</v>
      </c>
      <c r="D110" s="102">
        <v>85323</v>
      </c>
      <c r="E110" s="102">
        <v>12832.58</v>
      </c>
      <c r="F110" s="107">
        <v>12832.58</v>
      </c>
      <c r="G110" s="104">
        <f t="shared" si="20"/>
        <v>15.04000093761354</v>
      </c>
      <c r="H110" s="104">
        <f t="shared" si="16"/>
        <v>15.04000093761354</v>
      </c>
      <c r="I110" s="49">
        <f>J110+M110</f>
        <v>0</v>
      </c>
      <c r="J110" s="19"/>
      <c r="K110" s="19"/>
      <c r="L110" s="19"/>
      <c r="M110" s="19"/>
      <c r="N110" s="19"/>
      <c r="O110" s="48" t="e">
        <f>SUM(C110+I110)</f>
        <v>#REF!</v>
      </c>
      <c r="P110" s="49">
        <f>Q110+T110</f>
        <v>0</v>
      </c>
      <c r="Q110" s="19"/>
      <c r="R110" s="19"/>
      <c r="S110" s="19"/>
      <c r="T110" s="19"/>
      <c r="U110" s="19"/>
      <c r="V110" s="48" t="e">
        <f>SUM(#REF!+P110)</f>
        <v>#REF!</v>
      </c>
    </row>
    <row r="111" spans="1:22" ht="24.75" customHeight="1">
      <c r="A111" s="93" t="s">
        <v>210</v>
      </c>
      <c r="B111" s="99" t="s">
        <v>211</v>
      </c>
      <c r="C111" s="106"/>
      <c r="D111" s="102">
        <v>21000</v>
      </c>
      <c r="E111" s="102">
        <v>4943.74</v>
      </c>
      <c r="F111" s="107">
        <v>4943.74</v>
      </c>
      <c r="G111" s="104">
        <f>SUM(E111/D111*100)</f>
        <v>23.541619047619047</v>
      </c>
      <c r="H111" s="104">
        <f t="shared" si="16"/>
        <v>23.541619047619047</v>
      </c>
      <c r="I111" s="49"/>
      <c r="J111" s="19"/>
      <c r="K111" s="19"/>
      <c r="L111" s="19"/>
      <c r="M111" s="19"/>
      <c r="N111" s="19"/>
      <c r="O111" s="48"/>
      <c r="P111" s="49"/>
      <c r="Q111" s="19"/>
      <c r="R111" s="19"/>
      <c r="S111" s="19"/>
      <c r="T111" s="19"/>
      <c r="U111" s="19"/>
      <c r="V111" s="48"/>
    </row>
    <row r="112" spans="1:22" ht="22.5" customHeight="1">
      <c r="A112" s="93" t="s">
        <v>99</v>
      </c>
      <c r="B112" s="105" t="s">
        <v>100</v>
      </c>
      <c r="C112" s="106" t="e">
        <f>#REF!+H112</f>
        <v>#REF!</v>
      </c>
      <c r="D112" s="102">
        <v>3994000</v>
      </c>
      <c r="E112" s="102">
        <v>950357.08</v>
      </c>
      <c r="F112" s="107">
        <v>950357.08</v>
      </c>
      <c r="G112" s="104">
        <f t="shared" si="20"/>
        <v>23.794618928392588</v>
      </c>
      <c r="H112" s="104">
        <f t="shared" si="16"/>
        <v>23.794618928392588</v>
      </c>
      <c r="I112" s="49">
        <f>J112+M112</f>
        <v>0</v>
      </c>
      <c r="J112" s="19"/>
      <c r="K112" s="19"/>
      <c r="L112" s="19"/>
      <c r="M112" s="19"/>
      <c r="N112" s="19"/>
      <c r="O112" s="48" t="e">
        <f>SUM(C112+I112)</f>
        <v>#REF!</v>
      </c>
      <c r="P112" s="49">
        <f>Q112+T112</f>
        <v>0</v>
      </c>
      <c r="Q112" s="19"/>
      <c r="R112" s="19"/>
      <c r="S112" s="19"/>
      <c r="T112" s="19"/>
      <c r="U112" s="19"/>
      <c r="V112" s="48" t="e">
        <f>SUM(#REF!+P112)</f>
        <v>#REF!</v>
      </c>
    </row>
    <row r="113" spans="1:22" ht="22.5" customHeight="1">
      <c r="A113" s="93" t="s">
        <v>226</v>
      </c>
      <c r="B113" s="99" t="s">
        <v>227</v>
      </c>
      <c r="C113" s="106"/>
      <c r="D113" s="102">
        <v>21315</v>
      </c>
      <c r="E113" s="102">
        <v>10658</v>
      </c>
      <c r="F113" s="107">
        <v>5550.08</v>
      </c>
      <c r="G113" s="104">
        <f>SUM(E113/D113*100)</f>
        <v>50.002345765892564</v>
      </c>
      <c r="H113" s="104">
        <f t="shared" si="16"/>
        <v>26.038376730002344</v>
      </c>
      <c r="I113" s="49"/>
      <c r="J113" s="19"/>
      <c r="K113" s="19"/>
      <c r="L113" s="19"/>
      <c r="M113" s="19"/>
      <c r="N113" s="19"/>
      <c r="O113" s="48"/>
      <c r="P113" s="49"/>
      <c r="Q113" s="19"/>
      <c r="R113" s="19"/>
      <c r="S113" s="19"/>
      <c r="T113" s="19"/>
      <c r="U113" s="19"/>
      <c r="V113" s="48"/>
    </row>
    <row r="114" spans="1:22" ht="27.75" customHeight="1">
      <c r="A114" s="93" t="s">
        <v>101</v>
      </c>
      <c r="B114" s="105" t="s">
        <v>102</v>
      </c>
      <c r="C114" s="106" t="e">
        <f>#REF!+H114</f>
        <v>#REF!</v>
      </c>
      <c r="D114" s="102">
        <v>117800</v>
      </c>
      <c r="E114" s="102">
        <v>10731.7</v>
      </c>
      <c r="F114" s="107">
        <v>10731.7</v>
      </c>
      <c r="G114" s="104">
        <f t="shared" si="20"/>
        <v>9.110101867572157</v>
      </c>
      <c r="H114" s="104">
        <f t="shared" si="16"/>
        <v>9.110101867572157</v>
      </c>
      <c r="I114" s="49">
        <f>J114+M114</f>
        <v>0</v>
      </c>
      <c r="J114" s="19"/>
      <c r="K114" s="19"/>
      <c r="L114" s="19"/>
      <c r="M114" s="19"/>
      <c r="N114" s="19"/>
      <c r="O114" s="48" t="e">
        <f>SUM(C114+I114)</f>
        <v>#REF!</v>
      </c>
      <c r="P114" s="49">
        <f>Q114+T114</f>
        <v>0</v>
      </c>
      <c r="Q114" s="19"/>
      <c r="R114" s="19"/>
      <c r="S114" s="19"/>
      <c r="T114" s="19"/>
      <c r="U114" s="19"/>
      <c r="V114" s="48" t="e">
        <f>SUM(#REF!+P114)</f>
        <v>#REF!</v>
      </c>
    </row>
    <row r="115" spans="1:24" ht="27.75" customHeight="1">
      <c r="A115" s="93" t="s">
        <v>253</v>
      </c>
      <c r="B115" s="99" t="s">
        <v>254</v>
      </c>
      <c r="C115" s="106"/>
      <c r="D115" s="102">
        <v>50869.93</v>
      </c>
      <c r="E115" s="102">
        <v>50869.93</v>
      </c>
      <c r="F115" s="107">
        <f>35949.5+8031.6+6888.83</f>
        <v>50869.93</v>
      </c>
      <c r="G115" s="104">
        <f>SUM(E115/D115*100)</f>
        <v>100</v>
      </c>
      <c r="H115" s="104">
        <f t="shared" si="16"/>
        <v>100</v>
      </c>
      <c r="I115" s="49"/>
      <c r="J115" s="19"/>
      <c r="K115" s="19"/>
      <c r="L115" s="19"/>
      <c r="M115" s="19"/>
      <c r="N115" s="19"/>
      <c r="O115" s="48"/>
      <c r="P115" s="49"/>
      <c r="Q115" s="19"/>
      <c r="R115" s="19"/>
      <c r="S115" s="19"/>
      <c r="T115" s="19"/>
      <c r="U115" s="19"/>
      <c r="V115" s="48"/>
      <c r="X115" s="73"/>
    </row>
    <row r="116" spans="1:24" s="14" customFormat="1" ht="12" customHeight="1">
      <c r="A116" s="93"/>
      <c r="B116" s="116" t="s">
        <v>29</v>
      </c>
      <c r="C116" s="106" t="e">
        <f>SUM(C79:C114)</f>
        <v>#REF!</v>
      </c>
      <c r="D116" s="102">
        <f>SUM(D77:D115)</f>
        <v>42042394.93</v>
      </c>
      <c r="E116" s="102">
        <f>SUM(E77:E115)</f>
        <v>9880235.969999999</v>
      </c>
      <c r="F116" s="102">
        <f>SUM(F77:F115)</f>
        <v>9809361.709999999</v>
      </c>
      <c r="G116" s="104">
        <f t="shared" si="20"/>
        <v>23.50064972856673</v>
      </c>
      <c r="H116" s="104">
        <f t="shared" si="16"/>
        <v>23.33207165370205</v>
      </c>
      <c r="I116" s="49">
        <f>SUM(I79:I114)</f>
        <v>2718.1333333333337</v>
      </c>
      <c r="J116" s="49">
        <f>SUM(J79:J114)</f>
        <v>84.8</v>
      </c>
      <c r="K116" s="49">
        <f>SUM(K79:K114)</f>
        <v>0</v>
      </c>
      <c r="L116" s="49">
        <f>SUM(L79:L114)</f>
        <v>91.5</v>
      </c>
      <c r="M116" s="26">
        <f>SUM(L116/J116*100)</f>
        <v>107.90094339622642</v>
      </c>
      <c r="N116" s="49">
        <f aca="true" t="shared" si="21" ref="N116:S116">SUM(N79:N114)</f>
        <v>0</v>
      </c>
      <c r="O116" s="49" t="e">
        <f t="shared" si="21"/>
        <v>#REF!</v>
      </c>
      <c r="P116" s="49">
        <f t="shared" si="21"/>
        <v>2718.1333333333337</v>
      </c>
      <c r="Q116" s="49">
        <f t="shared" si="21"/>
        <v>84.8</v>
      </c>
      <c r="R116" s="49">
        <f t="shared" si="21"/>
        <v>0</v>
      </c>
      <c r="S116" s="49">
        <f t="shared" si="21"/>
        <v>91.5</v>
      </c>
      <c r="T116" s="26">
        <f>SUM(S116/Q116*100)</f>
        <v>107.90094339622642</v>
      </c>
      <c r="U116" s="49">
        <f>SUM(U79:U114)</f>
        <v>0</v>
      </c>
      <c r="V116" s="49" t="e">
        <f>SUM(V79:V114)</f>
        <v>#REF!</v>
      </c>
      <c r="X116" s="74"/>
    </row>
    <row r="117" spans="1:24" s="14" customFormat="1" ht="15" customHeight="1">
      <c r="A117" s="93"/>
      <c r="B117" s="116" t="s">
        <v>118</v>
      </c>
      <c r="C117" s="106"/>
      <c r="D117" s="102"/>
      <c r="E117" s="102"/>
      <c r="F117" s="102"/>
      <c r="G117" s="104"/>
      <c r="H117" s="104"/>
      <c r="I117" s="49"/>
      <c r="J117" s="49"/>
      <c r="K117" s="49"/>
      <c r="L117" s="49"/>
      <c r="M117" s="49"/>
      <c r="N117" s="49"/>
      <c r="O117" s="48">
        <f>SUM(C117+I117)</f>
        <v>0</v>
      </c>
      <c r="P117" s="49"/>
      <c r="Q117" s="49"/>
      <c r="R117" s="49"/>
      <c r="S117" s="49"/>
      <c r="T117" s="49"/>
      <c r="U117" s="49"/>
      <c r="V117" s="48" t="e">
        <f>SUM(#REF!+P117)</f>
        <v>#REF!</v>
      </c>
      <c r="X117" s="74"/>
    </row>
    <row r="118" spans="1:22" s="14" customFormat="1" ht="23.25" customHeight="1">
      <c r="A118" s="117" t="s">
        <v>9</v>
      </c>
      <c r="B118" s="105" t="s">
        <v>175</v>
      </c>
      <c r="C118" s="106" t="e">
        <f>#REF!+H118</f>
        <v>#REF!</v>
      </c>
      <c r="D118" s="102">
        <v>775538</v>
      </c>
      <c r="E118" s="102">
        <v>175176.86</v>
      </c>
      <c r="F118" s="107">
        <v>175176.86</v>
      </c>
      <c r="G118" s="104">
        <f aca="true" t="shared" si="22" ref="G118:G126">SUM(E118/D118*100)</f>
        <v>22.587785511477193</v>
      </c>
      <c r="H118" s="104">
        <f t="shared" si="16"/>
        <v>22.587785511477193</v>
      </c>
      <c r="I118" s="50">
        <f>SUM(J118,M118)</f>
        <v>120.14217687074832</v>
      </c>
      <c r="J118" s="49">
        <v>14.7</v>
      </c>
      <c r="K118" s="49"/>
      <c r="L118" s="49">
        <v>15.5</v>
      </c>
      <c r="M118" s="17">
        <f>SUM(L118/J118*100)</f>
        <v>105.44217687074831</v>
      </c>
      <c r="N118" s="49"/>
      <c r="O118" s="48" t="e">
        <f>SUM(C118+I118)</f>
        <v>#REF!</v>
      </c>
      <c r="P118" s="50">
        <f>SUM(Q118,T118)</f>
        <v>120.14217687074832</v>
      </c>
      <c r="Q118" s="49">
        <v>14.7</v>
      </c>
      <c r="R118" s="49"/>
      <c r="S118" s="49">
        <v>15.5</v>
      </c>
      <c r="T118" s="17">
        <f>SUM(S118/Q118*100)</f>
        <v>105.44217687074831</v>
      </c>
      <c r="U118" s="49"/>
      <c r="V118" s="48" t="e">
        <f>SUM(#REF!+P118)</f>
        <v>#REF!</v>
      </c>
    </row>
    <row r="119" spans="1:22" s="14" customFormat="1" ht="17.25" customHeight="1" hidden="1">
      <c r="A119" s="117" t="s">
        <v>143</v>
      </c>
      <c r="B119" s="105" t="s">
        <v>118</v>
      </c>
      <c r="C119" s="106"/>
      <c r="D119" s="102"/>
      <c r="E119" s="102"/>
      <c r="F119" s="107"/>
      <c r="G119" s="104" t="e">
        <f t="shared" si="22"/>
        <v>#DIV/0!</v>
      </c>
      <c r="H119" s="104" t="e">
        <f t="shared" si="16"/>
        <v>#DIV/0!</v>
      </c>
      <c r="I119" s="50"/>
      <c r="J119" s="49">
        <v>2.7</v>
      </c>
      <c r="K119" s="49"/>
      <c r="L119" s="49">
        <v>2.7</v>
      </c>
      <c r="M119" s="17">
        <f>SUM(L119/J119*100)</f>
        <v>100</v>
      </c>
      <c r="N119" s="49"/>
      <c r="O119" s="48"/>
      <c r="P119" s="50"/>
      <c r="Q119" s="49">
        <v>2.7</v>
      </c>
      <c r="R119" s="49"/>
      <c r="S119" s="49">
        <v>2.7</v>
      </c>
      <c r="T119" s="17">
        <f>SUM(S119/Q119*100)</f>
        <v>100</v>
      </c>
      <c r="U119" s="49"/>
      <c r="V119" s="48"/>
    </row>
    <row r="120" spans="1:22" s="14" customFormat="1" ht="24.75" customHeight="1">
      <c r="A120" s="117" t="s">
        <v>143</v>
      </c>
      <c r="B120" s="105" t="s">
        <v>176</v>
      </c>
      <c r="C120" s="106"/>
      <c r="D120" s="102">
        <v>2677</v>
      </c>
      <c r="E120" s="102"/>
      <c r="F120" s="107"/>
      <c r="G120" s="104">
        <f t="shared" si="22"/>
        <v>0</v>
      </c>
      <c r="H120" s="104">
        <f t="shared" si="16"/>
        <v>0</v>
      </c>
      <c r="I120" s="50"/>
      <c r="J120" s="49"/>
      <c r="K120" s="49"/>
      <c r="L120" s="49"/>
      <c r="M120" s="17"/>
      <c r="N120" s="49"/>
      <c r="O120" s="48"/>
      <c r="P120" s="50"/>
      <c r="Q120" s="49"/>
      <c r="R120" s="49"/>
      <c r="S120" s="49"/>
      <c r="T120" s="17"/>
      <c r="U120" s="49"/>
      <c r="V120" s="48"/>
    </row>
    <row r="121" spans="1:22" s="14" customFormat="1" ht="17.25" customHeight="1" hidden="1">
      <c r="A121" s="117"/>
      <c r="B121" s="105"/>
      <c r="C121" s="106"/>
      <c r="D121" s="102"/>
      <c r="E121" s="102"/>
      <c r="F121" s="107"/>
      <c r="G121" s="104" t="e">
        <f t="shared" si="22"/>
        <v>#DIV/0!</v>
      </c>
      <c r="H121" s="104" t="e">
        <f t="shared" si="16"/>
        <v>#DIV/0!</v>
      </c>
      <c r="I121" s="50"/>
      <c r="J121" s="49"/>
      <c r="K121" s="49"/>
      <c r="L121" s="49"/>
      <c r="M121" s="17"/>
      <c r="N121" s="49"/>
      <c r="O121" s="48"/>
      <c r="P121" s="50"/>
      <c r="Q121" s="49"/>
      <c r="R121" s="49"/>
      <c r="S121" s="49"/>
      <c r="T121" s="17"/>
      <c r="U121" s="49"/>
      <c r="V121" s="48"/>
    </row>
    <row r="122" spans="1:22" ht="16.5" customHeight="1" hidden="1">
      <c r="A122" s="93"/>
      <c r="B122" s="94" t="s">
        <v>64</v>
      </c>
      <c r="C122" s="106"/>
      <c r="D122" s="102"/>
      <c r="E122" s="102"/>
      <c r="F122" s="107"/>
      <c r="G122" s="104" t="e">
        <f t="shared" si="22"/>
        <v>#DIV/0!</v>
      </c>
      <c r="H122" s="104" t="e">
        <f t="shared" si="16"/>
        <v>#DIV/0!</v>
      </c>
      <c r="I122" s="49"/>
      <c r="J122" s="19"/>
      <c r="K122" s="19"/>
      <c r="L122" s="19"/>
      <c r="M122" s="19"/>
      <c r="N122" s="19"/>
      <c r="O122" s="48">
        <f>SUM(C122+I122)</f>
        <v>0</v>
      </c>
      <c r="P122" s="49"/>
      <c r="Q122" s="19"/>
      <c r="R122" s="19"/>
      <c r="S122" s="19"/>
      <c r="T122" s="19"/>
      <c r="U122" s="19"/>
      <c r="V122" s="48" t="e">
        <f>SUM(#REF!+P122)</f>
        <v>#REF!</v>
      </c>
    </row>
    <row r="123" spans="1:22" ht="22.5" customHeight="1" hidden="1">
      <c r="A123" s="93" t="s">
        <v>5</v>
      </c>
      <c r="B123" s="99" t="s">
        <v>6</v>
      </c>
      <c r="C123" s="106" t="e">
        <f>#REF!+H123</f>
        <v>#REF!</v>
      </c>
      <c r="D123" s="102"/>
      <c r="E123" s="102"/>
      <c r="F123" s="103"/>
      <c r="G123" s="104" t="e">
        <f t="shared" si="22"/>
        <v>#DIV/0!</v>
      </c>
      <c r="H123" s="104" t="e">
        <f t="shared" si="16"/>
        <v>#DIV/0!</v>
      </c>
      <c r="I123" s="50">
        <f>SUM(J123,M123)</f>
        <v>57.8</v>
      </c>
      <c r="J123" s="17">
        <v>57.8</v>
      </c>
      <c r="K123" s="17"/>
      <c r="L123" s="17"/>
      <c r="M123" s="17">
        <f>SUM(L123/J123*100)</f>
        <v>0</v>
      </c>
      <c r="N123" s="17"/>
      <c r="O123" s="48" t="e">
        <f>SUM(C123+I123)</f>
        <v>#REF!</v>
      </c>
      <c r="P123" s="50">
        <f>SUM(Q123,T123)</f>
        <v>57.8</v>
      </c>
      <c r="Q123" s="17">
        <v>57.8</v>
      </c>
      <c r="R123" s="17"/>
      <c r="S123" s="17"/>
      <c r="T123" s="17">
        <f>SUM(S123/Q123*100)</f>
        <v>0</v>
      </c>
      <c r="U123" s="17"/>
      <c r="V123" s="48" t="e">
        <f>SUM(#REF!+P123)</f>
        <v>#REF!</v>
      </c>
    </row>
    <row r="124" spans="1:22" ht="18" customHeight="1" hidden="1">
      <c r="A124" s="93" t="s">
        <v>7</v>
      </c>
      <c r="B124" s="99" t="s">
        <v>65</v>
      </c>
      <c r="C124" s="100" t="e">
        <f>#REF!+H124</f>
        <v>#REF!</v>
      </c>
      <c r="D124" s="101"/>
      <c r="E124" s="101"/>
      <c r="F124" s="103"/>
      <c r="G124" s="104" t="e">
        <f t="shared" si="22"/>
        <v>#DIV/0!</v>
      </c>
      <c r="H124" s="104" t="e">
        <f t="shared" si="16"/>
        <v>#DIV/0!</v>
      </c>
      <c r="I124" s="50">
        <f>SUM(J124,M124)</f>
        <v>81.53221884498481</v>
      </c>
      <c r="J124" s="17">
        <v>32.9</v>
      </c>
      <c r="K124" s="17"/>
      <c r="L124" s="17">
        <v>16</v>
      </c>
      <c r="M124" s="17">
        <f>SUM(L124/J124*100)</f>
        <v>48.632218844984806</v>
      </c>
      <c r="N124" s="17"/>
      <c r="O124" s="48" t="e">
        <f>SUM(C124+I124)</f>
        <v>#REF!</v>
      </c>
      <c r="P124" s="50">
        <f>SUM(Q124,T124)</f>
        <v>81.53221884498481</v>
      </c>
      <c r="Q124" s="17">
        <v>32.9</v>
      </c>
      <c r="R124" s="17"/>
      <c r="S124" s="17">
        <v>16</v>
      </c>
      <c r="T124" s="17">
        <f>SUM(S124/Q124*100)</f>
        <v>48.632218844984806</v>
      </c>
      <c r="U124" s="17"/>
      <c r="V124" s="48" t="e">
        <f>SUM(#REF!+P124)</f>
        <v>#REF!</v>
      </c>
    </row>
    <row r="125" spans="1:22" ht="18" customHeight="1">
      <c r="A125" s="93" t="s">
        <v>141</v>
      </c>
      <c r="B125" s="99" t="s">
        <v>240</v>
      </c>
      <c r="C125" s="100"/>
      <c r="D125" s="101">
        <v>1200</v>
      </c>
      <c r="E125" s="101"/>
      <c r="F125" s="103"/>
      <c r="G125" s="104"/>
      <c r="H125" s="104"/>
      <c r="I125" s="50"/>
      <c r="J125" s="17"/>
      <c r="K125" s="17"/>
      <c r="L125" s="17"/>
      <c r="M125" s="17"/>
      <c r="N125" s="17"/>
      <c r="O125" s="48"/>
      <c r="P125" s="50"/>
      <c r="Q125" s="17"/>
      <c r="R125" s="17"/>
      <c r="S125" s="17"/>
      <c r="T125" s="17"/>
      <c r="U125" s="17"/>
      <c r="V125" s="48"/>
    </row>
    <row r="126" spans="1:22" ht="24" customHeight="1">
      <c r="A126" s="93" t="s">
        <v>253</v>
      </c>
      <c r="B126" s="99" t="s">
        <v>254</v>
      </c>
      <c r="C126" s="100"/>
      <c r="D126" s="101">
        <v>57.14</v>
      </c>
      <c r="E126" s="101">
        <v>57.14</v>
      </c>
      <c r="F126" s="103">
        <v>57.14</v>
      </c>
      <c r="G126" s="104">
        <f t="shared" si="22"/>
        <v>100</v>
      </c>
      <c r="H126" s="104">
        <f t="shared" si="16"/>
        <v>100</v>
      </c>
      <c r="I126" s="50"/>
      <c r="J126" s="17"/>
      <c r="K126" s="17"/>
      <c r="L126" s="17"/>
      <c r="M126" s="17"/>
      <c r="N126" s="17"/>
      <c r="O126" s="48"/>
      <c r="P126" s="50"/>
      <c r="Q126" s="17"/>
      <c r="R126" s="17"/>
      <c r="S126" s="17"/>
      <c r="T126" s="17"/>
      <c r="U126" s="17"/>
      <c r="V126" s="48"/>
    </row>
    <row r="127" spans="1:22" s="52" customFormat="1" ht="14.25" customHeight="1">
      <c r="A127" s="93"/>
      <c r="B127" s="94" t="s">
        <v>29</v>
      </c>
      <c r="C127" s="100" t="e">
        <f>SUM(C123:C123)</f>
        <v>#REF!</v>
      </c>
      <c r="D127" s="101">
        <f>SUM(D118:D126)</f>
        <v>779472.14</v>
      </c>
      <c r="E127" s="101">
        <f>SUM(E118:E126)</f>
        <v>175234</v>
      </c>
      <c r="F127" s="101">
        <f>SUM(F118:F126)</f>
        <v>175234</v>
      </c>
      <c r="G127" s="104">
        <f>SUM(E127/D127*100)</f>
        <v>22.48111138391681</v>
      </c>
      <c r="H127" s="104">
        <f t="shared" si="16"/>
        <v>22.48111138391681</v>
      </c>
      <c r="I127" s="50">
        <f>SUM(J127,M127)</f>
        <v>108.34057331863285</v>
      </c>
      <c r="J127" s="48">
        <f>SUM(J123:J124)</f>
        <v>90.69999999999999</v>
      </c>
      <c r="K127" s="48">
        <f>SUM(K123:K124)</f>
        <v>0</v>
      </c>
      <c r="L127" s="48">
        <f>SUM(L123:L124)</f>
        <v>16</v>
      </c>
      <c r="M127" s="26">
        <f>SUM(L127/J127*100)</f>
        <v>17.640573318632857</v>
      </c>
      <c r="N127" s="48">
        <f>SUM(N123:N124)</f>
        <v>0</v>
      </c>
      <c r="O127" s="48" t="e">
        <f>SUM(O123:O124)</f>
        <v>#REF!</v>
      </c>
      <c r="P127" s="50">
        <f>SUM(Q127,T127)</f>
        <v>108.34057331863285</v>
      </c>
      <c r="Q127" s="48">
        <f>SUM(Q123:Q124)</f>
        <v>90.69999999999999</v>
      </c>
      <c r="R127" s="48">
        <f>SUM(R123:R124)</f>
        <v>0</v>
      </c>
      <c r="S127" s="48">
        <f>SUM(S123:S124)</f>
        <v>16</v>
      </c>
      <c r="T127" s="26">
        <f>SUM(S127/Q127*100)</f>
        <v>17.640573318632857</v>
      </c>
      <c r="U127" s="48">
        <f>SUM(U123:U124)</f>
        <v>0</v>
      </c>
      <c r="V127" s="48" t="e">
        <f>SUM(V123:V124)</f>
        <v>#REF!</v>
      </c>
    </row>
    <row r="128" spans="1:22" ht="12.75" customHeight="1">
      <c r="A128" s="93"/>
      <c r="B128" s="94" t="s">
        <v>182</v>
      </c>
      <c r="C128" s="100"/>
      <c r="D128" s="101"/>
      <c r="E128" s="101"/>
      <c r="F128" s="109"/>
      <c r="G128" s="104"/>
      <c r="H128" s="104"/>
      <c r="I128" s="50"/>
      <c r="J128" s="16"/>
      <c r="K128" s="16"/>
      <c r="L128" s="16"/>
      <c r="M128" s="17" t="e">
        <f>SUM(L128/J128*100)</f>
        <v>#DIV/0!</v>
      </c>
      <c r="N128" s="16"/>
      <c r="O128" s="48">
        <f>SUM(C128+I128)</f>
        <v>0</v>
      </c>
      <c r="P128" s="50"/>
      <c r="Q128" s="16"/>
      <c r="R128" s="16"/>
      <c r="S128" s="16"/>
      <c r="T128" s="17" t="e">
        <f>SUM(S128/Q128*100)</f>
        <v>#DIV/0!</v>
      </c>
      <c r="U128" s="16"/>
      <c r="V128" s="48" t="e">
        <f>SUM(#REF!+P128)</f>
        <v>#REF!</v>
      </c>
    </row>
    <row r="129" spans="1:24" ht="12.75" customHeight="1">
      <c r="A129" s="93" t="s">
        <v>1</v>
      </c>
      <c r="B129" s="99" t="s">
        <v>2</v>
      </c>
      <c r="C129" s="100"/>
      <c r="D129" s="101">
        <v>108597</v>
      </c>
      <c r="E129" s="101">
        <v>25343.02</v>
      </c>
      <c r="F129" s="109">
        <v>25343.02</v>
      </c>
      <c r="G129" s="104">
        <f>SUM(E129/D129*100)</f>
        <v>23.336758842325295</v>
      </c>
      <c r="H129" s="104">
        <f t="shared" si="16"/>
        <v>23.336758842325295</v>
      </c>
      <c r="I129" s="50"/>
      <c r="J129" s="16"/>
      <c r="K129" s="16"/>
      <c r="L129" s="16"/>
      <c r="M129" s="17"/>
      <c r="N129" s="16"/>
      <c r="O129" s="48"/>
      <c r="P129" s="50"/>
      <c r="Q129" s="16"/>
      <c r="R129" s="16"/>
      <c r="S129" s="16"/>
      <c r="T129" s="17"/>
      <c r="U129" s="16"/>
      <c r="V129" s="48"/>
      <c r="X129" s="73"/>
    </row>
    <row r="130" spans="1:24" ht="25.5" customHeight="1">
      <c r="A130" s="93" t="s">
        <v>253</v>
      </c>
      <c r="B130" s="99" t="s">
        <v>254</v>
      </c>
      <c r="C130" s="100"/>
      <c r="D130" s="101">
        <v>62.13</v>
      </c>
      <c r="E130" s="101">
        <v>62.13</v>
      </c>
      <c r="F130" s="109">
        <v>62.13</v>
      </c>
      <c r="G130" s="104">
        <f>SUM(E130/D130*100)</f>
        <v>100</v>
      </c>
      <c r="H130" s="104">
        <f t="shared" si="16"/>
        <v>100</v>
      </c>
      <c r="I130" s="50"/>
      <c r="J130" s="16"/>
      <c r="K130" s="16"/>
      <c r="L130" s="16"/>
      <c r="M130" s="17"/>
      <c r="N130" s="16"/>
      <c r="O130" s="48"/>
      <c r="P130" s="50"/>
      <c r="Q130" s="16"/>
      <c r="R130" s="16"/>
      <c r="S130" s="16"/>
      <c r="T130" s="17"/>
      <c r="U130" s="16"/>
      <c r="V130" s="48"/>
      <c r="X130" s="73"/>
    </row>
    <row r="131" spans="1:22" s="52" customFormat="1" ht="15" customHeight="1">
      <c r="A131" s="93"/>
      <c r="B131" s="94" t="s">
        <v>29</v>
      </c>
      <c r="C131" s="100"/>
      <c r="D131" s="101">
        <f>SUM(D129:D130)</f>
        <v>108659.13</v>
      </c>
      <c r="E131" s="101">
        <f>SUM(E129:E130)</f>
        <v>25405.15</v>
      </c>
      <c r="F131" s="101">
        <f>SUM(F129:F130)</f>
        <v>25405.15</v>
      </c>
      <c r="G131" s="104">
        <f>SUM(E131/D131*100)</f>
        <v>23.380593973097337</v>
      </c>
      <c r="H131" s="104">
        <f t="shared" si="16"/>
        <v>23.380593973097337</v>
      </c>
      <c r="I131" s="50"/>
      <c r="J131" s="48"/>
      <c r="K131" s="48"/>
      <c r="L131" s="48"/>
      <c r="M131" s="17" t="e">
        <f>SUM(L131/J131*100)</f>
        <v>#DIV/0!</v>
      </c>
      <c r="N131" s="48"/>
      <c r="O131" s="48"/>
      <c r="P131" s="50"/>
      <c r="Q131" s="48"/>
      <c r="R131" s="48"/>
      <c r="S131" s="48"/>
      <c r="T131" s="17" t="e">
        <f>SUM(S131/Q131*100)</f>
        <v>#DIV/0!</v>
      </c>
      <c r="U131" s="48"/>
      <c r="V131" s="48"/>
    </row>
    <row r="132" spans="1:22" s="58" customFormat="1" ht="16.5" customHeight="1">
      <c r="A132" s="93" t="s">
        <v>190</v>
      </c>
      <c r="B132" s="116" t="s">
        <v>66</v>
      </c>
      <c r="C132" s="118" t="e">
        <f>SUM(C41,C51,C63,C75,C116,C127,+C118)</f>
        <v>#REF!</v>
      </c>
      <c r="D132" s="119">
        <f>SUM(D41,D51,D63,D75,D116,D127,D131)</f>
        <v>131317320.14</v>
      </c>
      <c r="E132" s="119">
        <f>SUM(E41,E51,E63,E75,E116,E127,E131)</f>
        <v>30746560.149999995</v>
      </c>
      <c r="F132" s="119">
        <f>SUM(F41,F51,F63,F75,F116,F127,F131)</f>
        <v>30654398.53</v>
      </c>
      <c r="G132" s="104">
        <f>SUM(E132/D132*100)</f>
        <v>23.413941220564414</v>
      </c>
      <c r="H132" s="104">
        <f t="shared" si="16"/>
        <v>23.343758841041485</v>
      </c>
      <c r="I132" s="55">
        <f>SUM(J132,M132)</f>
        <v>1238.113995308835</v>
      </c>
      <c r="J132" s="56">
        <f>SUM(J41,J51,J63,J75,J116,J127,J131+J118+J119)</f>
        <v>1023.1999999999999</v>
      </c>
      <c r="K132" s="56">
        <f>SUM(K41,K51,K63,K75,K116,K127,K131+K118)</f>
        <v>0</v>
      </c>
      <c r="L132" s="56">
        <f>SUM(L41,L51,L63,L75,L116,L127,L131+L118+L119)</f>
        <v>2199</v>
      </c>
      <c r="M132" s="57">
        <f>SUM(L132/J132*100)</f>
        <v>214.91399530883504</v>
      </c>
      <c r="N132" s="56">
        <f>SUM(N41,N51,N63,N75,N116,N127,N131)</f>
        <v>0</v>
      </c>
      <c r="O132" s="56" t="e">
        <f>SUM(C132+I132)</f>
        <v>#REF!</v>
      </c>
      <c r="P132" s="55">
        <f>SUM(Q132,T132)</f>
        <v>1238.113995308835</v>
      </c>
      <c r="Q132" s="56">
        <f>SUM(Q41,Q51,Q63,Q75,Q116,Q127,Q131+Q118+Q119)</f>
        <v>1023.1999999999999</v>
      </c>
      <c r="R132" s="56">
        <f>SUM(R41,R51,R63,R75,R116,R127,R131+R118)</f>
        <v>0</v>
      </c>
      <c r="S132" s="56">
        <f>SUM(S41,S51,S63,S75,S116,S127,S131+S118+S119)</f>
        <v>2199</v>
      </c>
      <c r="T132" s="57">
        <f>SUM(S132/Q132*100)</f>
        <v>214.91399530883504</v>
      </c>
      <c r="U132" s="56">
        <f>SUM(U41,U51,U63,U75,U116,U127,U131)</f>
        <v>0</v>
      </c>
      <c r="V132" s="56" t="e">
        <f>SUM(#REF!+P132)</f>
        <v>#REF!</v>
      </c>
    </row>
    <row r="133" spans="1:22" ht="9.75" customHeight="1">
      <c r="A133" s="120"/>
      <c r="B133" s="85"/>
      <c r="C133" s="41"/>
      <c r="D133" s="121"/>
      <c r="E133" s="121"/>
      <c r="F133" s="41"/>
      <c r="G133" s="41"/>
      <c r="H133" s="41"/>
      <c r="P133" s="22"/>
      <c r="Q133" s="1"/>
      <c r="R133" s="1"/>
      <c r="S133" s="1"/>
      <c r="T133" s="1"/>
      <c r="U133" s="1"/>
      <c r="V133" s="22"/>
    </row>
    <row r="134" spans="1:19" s="14" customFormat="1" ht="9.75" customHeight="1" hidden="1">
      <c r="A134" s="85" t="s">
        <v>207</v>
      </c>
      <c r="B134" s="85"/>
      <c r="C134" s="41"/>
      <c r="D134" s="121"/>
      <c r="E134" s="121"/>
      <c r="F134" s="41" t="s">
        <v>208</v>
      </c>
      <c r="G134" s="41"/>
      <c r="H134" s="41"/>
      <c r="S134" s="22" t="s">
        <v>173</v>
      </c>
    </row>
    <row r="135" spans="1:22" ht="24.75" customHeight="1">
      <c r="A135" s="82" t="s">
        <v>284</v>
      </c>
      <c r="B135" s="83"/>
      <c r="C135" s="86"/>
      <c r="D135" s="86"/>
      <c r="E135" s="86"/>
      <c r="F135" s="86" t="s">
        <v>285</v>
      </c>
      <c r="G135" s="87"/>
      <c r="H135" s="87"/>
      <c r="I135" s="70"/>
      <c r="J135" s="70"/>
      <c r="K135" s="68"/>
      <c r="L135" s="81" t="s">
        <v>261</v>
      </c>
      <c r="P135" s="22"/>
      <c r="Q135" s="1"/>
      <c r="R135" s="1"/>
      <c r="S135" s="1"/>
      <c r="T135" s="1"/>
      <c r="U135" s="1"/>
      <c r="V135" s="22"/>
    </row>
    <row r="136" spans="1:22" ht="13.5" customHeight="1">
      <c r="A136" s="82"/>
      <c r="B136" s="83"/>
      <c r="C136" s="86"/>
      <c r="D136" s="86"/>
      <c r="E136" s="86"/>
      <c r="F136" s="86"/>
      <c r="G136" s="87"/>
      <c r="H136" s="87"/>
      <c r="I136" s="70"/>
      <c r="J136" s="70"/>
      <c r="K136" s="68"/>
      <c r="L136" s="81"/>
      <c r="P136" s="22"/>
      <c r="Q136" s="1"/>
      <c r="R136" s="1"/>
      <c r="S136" s="1"/>
      <c r="T136" s="1"/>
      <c r="U136" s="1"/>
      <c r="V136" s="22"/>
    </row>
    <row r="137" spans="1:22" ht="12.75">
      <c r="A137" s="85" t="s">
        <v>149</v>
      </c>
      <c r="B137" s="85"/>
      <c r="C137" s="41"/>
      <c r="D137" s="121"/>
      <c r="E137" s="121"/>
      <c r="F137" s="122"/>
      <c r="G137" s="122"/>
      <c r="H137" s="41"/>
      <c r="P137" s="22"/>
      <c r="Q137" s="1"/>
      <c r="R137" s="1"/>
      <c r="S137" s="1"/>
      <c r="T137" s="1"/>
      <c r="U137" s="1"/>
      <c r="V137" s="22"/>
    </row>
    <row r="138" spans="1:22" ht="12.75">
      <c r="A138" s="85" t="s">
        <v>147</v>
      </c>
      <c r="B138" s="85"/>
      <c r="C138" s="41"/>
      <c r="D138" s="121"/>
      <c r="E138" s="121"/>
      <c r="F138" s="122"/>
      <c r="G138" s="122"/>
      <c r="H138" s="122"/>
      <c r="P138" s="22"/>
      <c r="Q138" s="1"/>
      <c r="R138" s="1"/>
      <c r="S138" s="1"/>
      <c r="T138" s="1"/>
      <c r="U138" s="1"/>
      <c r="V138" s="22"/>
    </row>
    <row r="139" spans="1:22" ht="12.75">
      <c r="A139" s="144" t="s">
        <v>148</v>
      </c>
      <c r="B139" s="144"/>
      <c r="C139" s="41"/>
      <c r="D139" s="121"/>
      <c r="E139" s="121"/>
      <c r="F139" s="41" t="s">
        <v>157</v>
      </c>
      <c r="G139" s="41"/>
      <c r="H139" s="41"/>
      <c r="P139" s="22"/>
      <c r="Q139" s="1"/>
      <c r="R139" s="1"/>
      <c r="S139" s="1"/>
      <c r="T139" s="1"/>
      <c r="U139" s="1"/>
      <c r="V139" s="22"/>
    </row>
    <row r="140" spans="7:22" ht="14.25" customHeight="1">
      <c r="G140" s="32"/>
      <c r="H140" s="29"/>
      <c r="P140" s="22"/>
      <c r="Q140" s="1"/>
      <c r="R140" s="1"/>
      <c r="S140" s="1"/>
      <c r="T140" s="1"/>
      <c r="U140" s="1"/>
      <c r="V140" s="22"/>
    </row>
    <row r="141" spans="1:22" ht="12.75">
      <c r="A141" s="30"/>
      <c r="C141" s="29"/>
      <c r="D141" s="54"/>
      <c r="E141" s="43"/>
      <c r="F141" s="73"/>
      <c r="G141" s="29"/>
      <c r="H141" s="29"/>
      <c r="P141" s="22"/>
      <c r="Q141" s="1"/>
      <c r="R141" s="1"/>
      <c r="S141" s="1"/>
      <c r="T141" s="1"/>
      <c r="U141" s="1"/>
      <c r="V141" s="22"/>
    </row>
    <row r="142" spans="5:22" ht="12.75">
      <c r="E142" s="43"/>
      <c r="F142" s="73"/>
      <c r="G142" s="32"/>
      <c r="H142" s="32"/>
      <c r="I142" s="14"/>
      <c r="J142" s="32"/>
      <c r="K142" s="32"/>
      <c r="L142" s="32"/>
      <c r="M142" s="32"/>
      <c r="N142" s="32"/>
      <c r="O142" s="14"/>
      <c r="P142" s="14"/>
      <c r="V142" s="14"/>
    </row>
    <row r="143" spans="6:22" ht="12.75">
      <c r="F143" s="80"/>
      <c r="G143" s="79"/>
      <c r="H143" s="32"/>
      <c r="I143" s="14"/>
      <c r="J143" s="32"/>
      <c r="K143" s="32"/>
      <c r="L143" s="32"/>
      <c r="M143" s="32"/>
      <c r="N143" s="32"/>
      <c r="O143" s="14"/>
      <c r="P143" s="14"/>
      <c r="V143" s="14"/>
    </row>
    <row r="144" spans="5:15" ht="12.75">
      <c r="E144" s="43"/>
      <c r="F144" s="73"/>
      <c r="G144" s="73"/>
      <c r="H144" s="32"/>
      <c r="I144" s="14"/>
      <c r="J144" s="32"/>
      <c r="K144" s="32"/>
      <c r="L144" s="32"/>
      <c r="M144" s="32"/>
      <c r="N144" s="32"/>
      <c r="O144" s="14"/>
    </row>
    <row r="145" spans="5:15" ht="12.75">
      <c r="E145" s="43"/>
      <c r="F145" s="32"/>
      <c r="G145" s="32"/>
      <c r="H145" s="32"/>
      <c r="I145" s="14"/>
      <c r="J145" s="32"/>
      <c r="K145" s="32"/>
      <c r="L145" s="32"/>
      <c r="M145" s="32"/>
      <c r="N145" s="32"/>
      <c r="O145" s="14"/>
    </row>
    <row r="146" spans="5:15" ht="12.75">
      <c r="E146" s="43"/>
      <c r="F146" s="32"/>
      <c r="G146" s="32"/>
      <c r="H146" s="32"/>
      <c r="I146" s="14"/>
      <c r="J146" s="32"/>
      <c r="K146" s="32"/>
      <c r="L146" s="32"/>
      <c r="M146" s="32"/>
      <c r="N146" s="32"/>
      <c r="O146" s="14"/>
    </row>
    <row r="147" spans="5:15" ht="12.75">
      <c r="E147" s="43"/>
      <c r="F147" s="32"/>
      <c r="G147" s="32"/>
      <c r="H147" s="32"/>
      <c r="I147" s="14"/>
      <c r="J147" s="32"/>
      <c r="K147" s="32"/>
      <c r="L147" s="32"/>
      <c r="M147" s="32"/>
      <c r="N147" s="32"/>
      <c r="O147" s="14"/>
    </row>
    <row r="148" spans="5:15" ht="12.75">
      <c r="E148" s="43"/>
      <c r="F148" s="32"/>
      <c r="G148" s="32"/>
      <c r="H148" s="32"/>
      <c r="I148" s="14"/>
      <c r="J148" s="32"/>
      <c r="K148" s="32"/>
      <c r="L148" s="32"/>
      <c r="M148" s="32"/>
      <c r="N148" s="32"/>
      <c r="O148" s="14"/>
    </row>
    <row r="149" spans="5:15" ht="12.75">
      <c r="E149" s="43"/>
      <c r="F149" s="32"/>
      <c r="G149" s="32"/>
      <c r="H149" s="32"/>
      <c r="I149" s="14"/>
      <c r="J149" s="32"/>
      <c r="K149" s="32"/>
      <c r="L149" s="32"/>
      <c r="M149" s="32"/>
      <c r="N149" s="32"/>
      <c r="O149" s="14"/>
    </row>
    <row r="150" spans="5:15" ht="12.75">
      <c r="E150" s="43"/>
      <c r="F150" s="32"/>
      <c r="G150" s="32"/>
      <c r="H150" s="32"/>
      <c r="I150" s="14"/>
      <c r="J150" s="32"/>
      <c r="K150" s="32"/>
      <c r="L150" s="32"/>
      <c r="M150" s="32"/>
      <c r="N150" s="32"/>
      <c r="O150" s="14"/>
    </row>
    <row r="151" spans="5:15" ht="12.75">
      <c r="E151" s="43"/>
      <c r="F151" s="32"/>
      <c r="G151" s="32"/>
      <c r="H151" s="32"/>
      <c r="I151" s="14"/>
      <c r="J151" s="32"/>
      <c r="K151" s="32"/>
      <c r="L151" s="32"/>
      <c r="M151" s="32"/>
      <c r="N151" s="32"/>
      <c r="O151" s="14"/>
    </row>
    <row r="152" spans="5:15" ht="12.75">
      <c r="E152" s="43"/>
      <c r="F152" s="32"/>
      <c r="G152" s="32"/>
      <c r="H152" s="32"/>
      <c r="I152" s="14"/>
      <c r="J152" s="32"/>
      <c r="K152" s="32"/>
      <c r="L152" s="32"/>
      <c r="M152" s="32"/>
      <c r="N152" s="32"/>
      <c r="O152" s="14"/>
    </row>
    <row r="153" spans="5:15" ht="12.75">
      <c r="E153" s="43"/>
      <c r="F153" s="32"/>
      <c r="G153" s="32"/>
      <c r="H153" s="32"/>
      <c r="I153" s="14"/>
      <c r="J153" s="32"/>
      <c r="K153" s="32"/>
      <c r="L153" s="32"/>
      <c r="M153" s="32"/>
      <c r="N153" s="32"/>
      <c r="O153" s="14"/>
    </row>
    <row r="154" spans="5:15" ht="12.75">
      <c r="E154" s="43"/>
      <c r="F154" s="32"/>
      <c r="G154" s="32"/>
      <c r="H154" s="32"/>
      <c r="I154" s="14"/>
      <c r="J154" s="32"/>
      <c r="K154" s="32"/>
      <c r="L154" s="32"/>
      <c r="M154" s="32"/>
      <c r="N154" s="32"/>
      <c r="O154" s="14"/>
    </row>
  </sheetData>
  <mergeCells count="11">
    <mergeCell ref="A3:B3"/>
    <mergeCell ref="I4:N4"/>
    <mergeCell ref="A139:B139"/>
    <mergeCell ref="P2:V2"/>
    <mergeCell ref="P4:U4"/>
    <mergeCell ref="V4:V5"/>
    <mergeCell ref="A2:O2"/>
    <mergeCell ref="O4:O5"/>
    <mergeCell ref="A4:A5"/>
    <mergeCell ref="B4:B5"/>
    <mergeCell ref="C4:H4"/>
  </mergeCells>
  <printOptions/>
  <pageMargins left="0.7874015748031497" right="0.3937007874015748" top="0.7480314960629921" bottom="0.7874015748031497" header="0.5905511811023623" footer="0.4724409448818898"/>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H244"/>
  <sheetViews>
    <sheetView workbookViewId="0" topLeftCell="Q109">
      <selection activeCell="R129" sqref="R129"/>
    </sheetView>
  </sheetViews>
  <sheetFormatPr defaultColWidth="9.00390625" defaultRowHeight="12.75"/>
  <cols>
    <col min="1" max="1" width="9.25390625" style="32" hidden="1" customWidth="1"/>
    <col min="2" max="2" width="41.25390625" style="32" hidden="1" customWidth="1"/>
    <col min="3" max="3" width="8.875" style="32" hidden="1" customWidth="1"/>
    <col min="4" max="4" width="0.12890625" style="32" hidden="1" customWidth="1"/>
    <col min="5" max="9" width="9.125" style="32" hidden="1" customWidth="1"/>
    <col min="10" max="10" width="12.75390625" style="32" hidden="1" customWidth="1"/>
    <col min="11" max="11" width="9.125" style="32" hidden="1" customWidth="1"/>
    <col min="12" max="12" width="16.25390625" style="32" hidden="1" customWidth="1"/>
    <col min="13" max="13" width="12.625" style="32" hidden="1" customWidth="1"/>
    <col min="14" max="14" width="5.25390625" style="32" hidden="1" customWidth="1"/>
    <col min="15" max="15" width="9.125" style="32" hidden="1" customWidth="1"/>
    <col min="16" max="16" width="0" style="32" hidden="1" customWidth="1"/>
    <col min="17" max="17" width="7.875" style="32" customWidth="1"/>
    <col min="18" max="18" width="56.75390625" style="32" customWidth="1"/>
    <col min="19" max="25" width="9.125" style="32" hidden="1" customWidth="1"/>
    <col min="26" max="26" width="14.375" style="32" customWidth="1"/>
    <col min="27" max="27" width="1.625" style="32" hidden="1" customWidth="1"/>
    <col min="28" max="28" width="13.875" style="32" customWidth="1"/>
    <col min="29" max="29" width="16.75390625" style="32" customWidth="1"/>
    <col min="30" max="30" width="0.12890625" style="32" hidden="1" customWidth="1"/>
    <col min="31" max="31" width="9.125" style="32" hidden="1" customWidth="1"/>
    <col min="32" max="32" width="9.125" style="32" customWidth="1"/>
    <col min="33" max="33" width="10.00390625" style="32" bestFit="1" customWidth="1"/>
    <col min="34" max="16384" width="9.125" style="32" customWidth="1"/>
  </cols>
  <sheetData>
    <row r="1" spans="18:20" ht="12.75">
      <c r="R1" s="34"/>
      <c r="S1" s="34"/>
      <c r="T1" s="14"/>
    </row>
    <row r="2" spans="1:31" ht="18" customHeight="1">
      <c r="A2" s="145" t="s">
        <v>164</v>
      </c>
      <c r="B2" s="145"/>
      <c r="C2" s="145"/>
      <c r="D2" s="145"/>
      <c r="E2" s="145"/>
      <c r="F2" s="145"/>
      <c r="G2" s="145"/>
      <c r="H2" s="145"/>
      <c r="I2" s="145"/>
      <c r="J2" s="145"/>
      <c r="K2" s="145"/>
      <c r="L2" s="145"/>
      <c r="M2" s="145"/>
      <c r="N2" s="145"/>
      <c r="O2" s="145"/>
      <c r="Q2" s="161" t="s">
        <v>234</v>
      </c>
      <c r="R2" s="161"/>
      <c r="S2" s="161"/>
      <c r="T2" s="161"/>
      <c r="U2" s="161"/>
      <c r="V2" s="161"/>
      <c r="W2" s="161"/>
      <c r="X2" s="161"/>
      <c r="Y2" s="161"/>
      <c r="Z2" s="161"/>
      <c r="AA2" s="161"/>
      <c r="AB2" s="161"/>
      <c r="AC2" s="161"/>
      <c r="AD2" s="161"/>
      <c r="AE2" s="161"/>
    </row>
    <row r="3" spans="1:31" ht="12.75">
      <c r="A3" s="11"/>
      <c r="B3" s="2"/>
      <c r="C3" s="22"/>
      <c r="D3" s="22"/>
      <c r="E3" s="1"/>
      <c r="F3" s="1"/>
      <c r="G3" s="1"/>
      <c r="H3" s="1"/>
      <c r="I3" s="22"/>
      <c r="J3" s="1"/>
      <c r="K3" s="1"/>
      <c r="L3" s="1" t="s">
        <v>156</v>
      </c>
      <c r="M3" s="1"/>
      <c r="N3" s="1"/>
      <c r="O3" s="22" t="s">
        <v>17</v>
      </c>
      <c r="Q3" s="38"/>
      <c r="R3" s="39"/>
      <c r="S3" s="59"/>
      <c r="T3" s="59"/>
      <c r="U3" s="40"/>
      <c r="V3" s="40"/>
      <c r="W3" s="40"/>
      <c r="X3" s="40"/>
      <c r="Y3" s="59"/>
      <c r="Z3" s="59"/>
      <c r="AA3" s="40"/>
      <c r="AB3" s="41"/>
      <c r="AC3" s="84" t="s">
        <v>230</v>
      </c>
      <c r="AD3" s="40"/>
      <c r="AE3" s="59" t="s">
        <v>17</v>
      </c>
    </row>
    <row r="4" spans="1:31" ht="20.25" customHeight="1">
      <c r="A4" s="155" t="s">
        <v>18</v>
      </c>
      <c r="B4" s="156" t="s">
        <v>135</v>
      </c>
      <c r="C4" s="143"/>
      <c r="D4" s="143"/>
      <c r="E4" s="134"/>
      <c r="F4" s="134"/>
      <c r="G4" s="134"/>
      <c r="H4" s="134"/>
      <c r="I4" s="143" t="s">
        <v>14</v>
      </c>
      <c r="J4" s="143"/>
      <c r="K4" s="143"/>
      <c r="L4" s="143"/>
      <c r="M4" s="143"/>
      <c r="N4" s="143"/>
      <c r="O4" s="146" t="s">
        <v>20</v>
      </c>
      <c r="Q4" s="162" t="s">
        <v>231</v>
      </c>
      <c r="R4" s="163" t="s">
        <v>232</v>
      </c>
      <c r="S4" s="151"/>
      <c r="T4" s="151"/>
      <c r="U4" s="152"/>
      <c r="V4" s="152"/>
      <c r="W4" s="152"/>
      <c r="X4" s="152"/>
      <c r="Y4" s="151" t="s">
        <v>14</v>
      </c>
      <c r="Z4" s="151"/>
      <c r="AA4" s="151"/>
      <c r="AB4" s="151"/>
      <c r="AC4" s="151"/>
      <c r="AD4" s="151"/>
      <c r="AE4" s="164" t="s">
        <v>20</v>
      </c>
    </row>
    <row r="5" spans="1:31" ht="84.75" customHeight="1">
      <c r="A5" s="155"/>
      <c r="B5" s="156"/>
      <c r="C5" s="4" t="s">
        <v>0</v>
      </c>
      <c r="D5" s="3" t="s">
        <v>137</v>
      </c>
      <c r="E5" s="3" t="s">
        <v>158</v>
      </c>
      <c r="F5" s="3" t="s">
        <v>159</v>
      </c>
      <c r="G5" s="3" t="s">
        <v>139</v>
      </c>
      <c r="H5" s="3" t="s">
        <v>160</v>
      </c>
      <c r="I5" s="4" t="s">
        <v>0</v>
      </c>
      <c r="J5" s="3" t="s">
        <v>170</v>
      </c>
      <c r="K5" s="3" t="s">
        <v>138</v>
      </c>
      <c r="L5" s="3" t="s">
        <v>171</v>
      </c>
      <c r="M5" s="3" t="s">
        <v>139</v>
      </c>
      <c r="N5" s="3" t="s">
        <v>140</v>
      </c>
      <c r="O5" s="146"/>
      <c r="Q5" s="162"/>
      <c r="R5" s="163"/>
      <c r="S5" s="89" t="s">
        <v>0</v>
      </c>
      <c r="T5" s="94" t="s">
        <v>137</v>
      </c>
      <c r="U5" s="94" t="s">
        <v>158</v>
      </c>
      <c r="V5" s="94" t="s">
        <v>159</v>
      </c>
      <c r="W5" s="94" t="s">
        <v>139</v>
      </c>
      <c r="X5" s="94" t="s">
        <v>160</v>
      </c>
      <c r="Y5" s="89" t="s">
        <v>0</v>
      </c>
      <c r="Z5" s="91" t="s">
        <v>270</v>
      </c>
      <c r="AA5" s="94" t="s">
        <v>138</v>
      </c>
      <c r="AB5" s="94" t="s">
        <v>269</v>
      </c>
      <c r="AC5" s="94" t="s">
        <v>271</v>
      </c>
      <c r="AD5" s="94" t="s">
        <v>140</v>
      </c>
      <c r="AE5" s="164"/>
    </row>
    <row r="6" spans="1:31" ht="15" customHeight="1">
      <c r="A6" s="12" t="s">
        <v>67</v>
      </c>
      <c r="B6" s="10">
        <v>2</v>
      </c>
      <c r="C6" s="10">
        <v>3</v>
      </c>
      <c r="D6" s="10"/>
      <c r="E6" s="10">
        <v>4</v>
      </c>
      <c r="F6" s="10">
        <v>5</v>
      </c>
      <c r="G6" s="10">
        <v>6</v>
      </c>
      <c r="H6" s="10">
        <v>7</v>
      </c>
      <c r="I6" s="45" t="s">
        <v>21</v>
      </c>
      <c r="J6" s="10">
        <v>3</v>
      </c>
      <c r="K6" s="10">
        <v>10</v>
      </c>
      <c r="L6" s="10">
        <v>4</v>
      </c>
      <c r="M6" s="10">
        <v>5</v>
      </c>
      <c r="N6" s="10">
        <v>13</v>
      </c>
      <c r="O6" s="10" t="s">
        <v>22</v>
      </c>
      <c r="Q6" s="93" t="s">
        <v>67</v>
      </c>
      <c r="R6" s="89">
        <v>2</v>
      </c>
      <c r="S6" s="89">
        <v>3</v>
      </c>
      <c r="T6" s="89"/>
      <c r="U6" s="89">
        <v>4</v>
      </c>
      <c r="V6" s="89">
        <v>5</v>
      </c>
      <c r="W6" s="89">
        <v>6</v>
      </c>
      <c r="X6" s="89">
        <v>7</v>
      </c>
      <c r="Y6" s="94" t="s">
        <v>21</v>
      </c>
      <c r="Z6" s="94">
        <v>3</v>
      </c>
      <c r="AA6" s="89">
        <v>10</v>
      </c>
      <c r="AB6" s="89">
        <v>4</v>
      </c>
      <c r="AC6" s="89" t="s">
        <v>238</v>
      </c>
      <c r="AD6" s="89">
        <v>13</v>
      </c>
      <c r="AE6" s="128" t="s">
        <v>22</v>
      </c>
    </row>
    <row r="7" spans="1:31" ht="12" customHeight="1">
      <c r="A7" s="9"/>
      <c r="B7" s="4" t="s">
        <v>23</v>
      </c>
      <c r="C7" s="47"/>
      <c r="D7" s="47"/>
      <c r="E7" s="15"/>
      <c r="F7" s="15"/>
      <c r="G7" s="15"/>
      <c r="H7" s="15"/>
      <c r="I7" s="46"/>
      <c r="J7" s="15"/>
      <c r="K7" s="15"/>
      <c r="L7" s="15"/>
      <c r="M7" s="15"/>
      <c r="N7" s="15"/>
      <c r="O7" s="47"/>
      <c r="Q7" s="93"/>
      <c r="R7" s="89" t="s">
        <v>23</v>
      </c>
      <c r="S7" s="97"/>
      <c r="T7" s="97"/>
      <c r="U7" s="97"/>
      <c r="V7" s="97"/>
      <c r="W7" s="97"/>
      <c r="X7" s="97"/>
      <c r="Y7" s="91"/>
      <c r="Z7" s="132"/>
      <c r="AA7" s="97"/>
      <c r="AB7" s="97"/>
      <c r="AC7" s="97"/>
      <c r="AD7" s="97"/>
      <c r="AE7" s="129"/>
    </row>
    <row r="8" spans="1:31" ht="0.75" customHeight="1" hidden="1">
      <c r="A8" s="9" t="s">
        <v>1</v>
      </c>
      <c r="B8" s="5" t="s">
        <v>2</v>
      </c>
      <c r="C8" s="48">
        <f aca="true" t="shared" si="0" ref="C8:C37">E8+H8</f>
        <v>981.2990248327475</v>
      </c>
      <c r="D8" s="48">
        <v>645</v>
      </c>
      <c r="E8" s="17">
        <v>881.9</v>
      </c>
      <c r="F8" s="17">
        <v>876.6</v>
      </c>
      <c r="G8" s="17">
        <f aca="true" t="shared" si="1" ref="G8:H12">SUM(E8/D8*100)</f>
        <v>136.72868217054264</v>
      </c>
      <c r="H8" s="17">
        <f t="shared" si="1"/>
        <v>99.39902483274749</v>
      </c>
      <c r="I8" s="48">
        <f>J8+M8</f>
        <v>0</v>
      </c>
      <c r="J8" s="17"/>
      <c r="K8" s="21"/>
      <c r="L8" s="21"/>
      <c r="M8" s="17"/>
      <c r="N8" s="21"/>
      <c r="O8" s="48">
        <f>SUM(C8+I8)</f>
        <v>981.2990248327475</v>
      </c>
      <c r="Q8" s="93" t="s">
        <v>1</v>
      </c>
      <c r="R8" s="99" t="s">
        <v>2</v>
      </c>
      <c r="S8" s="100">
        <f aca="true" t="shared" si="2" ref="S8:S37">U8+X8</f>
        <v>981.2990248327475</v>
      </c>
      <c r="T8" s="100">
        <v>645</v>
      </c>
      <c r="U8" s="104">
        <v>881.9</v>
      </c>
      <c r="V8" s="104">
        <v>876.6</v>
      </c>
      <c r="W8" s="104">
        <f aca="true" t="shared" si="3" ref="W8:X12">SUM(U8/T8*100)</f>
        <v>136.72868217054264</v>
      </c>
      <c r="X8" s="104">
        <f t="shared" si="3"/>
        <v>99.39902483274749</v>
      </c>
      <c r="Y8" s="100" t="e">
        <f>#REF!+AC8</f>
        <v>#REF!</v>
      </c>
      <c r="Z8" s="101"/>
      <c r="AA8" s="123"/>
      <c r="AB8" s="123"/>
      <c r="AC8" s="104"/>
      <c r="AD8" s="123"/>
      <c r="AE8" s="63" t="e">
        <f>SUM(S8+Y8)</f>
        <v>#REF!</v>
      </c>
    </row>
    <row r="9" spans="1:31" ht="24" customHeight="1" hidden="1">
      <c r="A9" s="9" t="s">
        <v>3</v>
      </c>
      <c r="B9" s="6" t="s">
        <v>60</v>
      </c>
      <c r="C9" s="49">
        <f t="shared" si="0"/>
        <v>117.94901960784313</v>
      </c>
      <c r="D9" s="49">
        <v>22</v>
      </c>
      <c r="E9" s="19">
        <v>20.4</v>
      </c>
      <c r="F9" s="19">
        <v>19.9</v>
      </c>
      <c r="G9" s="17">
        <f t="shared" si="1"/>
        <v>92.72727272727272</v>
      </c>
      <c r="H9" s="17">
        <f t="shared" si="1"/>
        <v>97.54901960784314</v>
      </c>
      <c r="I9" s="49">
        <f>J9+M9</f>
        <v>0</v>
      </c>
      <c r="J9" s="19"/>
      <c r="K9" s="19"/>
      <c r="L9" s="19"/>
      <c r="M9" s="19"/>
      <c r="N9" s="19"/>
      <c r="O9" s="48">
        <f>SUM(C9+I9)</f>
        <v>117.94901960784313</v>
      </c>
      <c r="Q9" s="93" t="s">
        <v>3</v>
      </c>
      <c r="R9" s="105" t="s">
        <v>60</v>
      </c>
      <c r="S9" s="106">
        <f t="shared" si="2"/>
        <v>117.94901960784313</v>
      </c>
      <c r="T9" s="106">
        <v>22</v>
      </c>
      <c r="U9" s="124">
        <v>20.4</v>
      </c>
      <c r="V9" s="124">
        <v>19.9</v>
      </c>
      <c r="W9" s="104">
        <f t="shared" si="3"/>
        <v>92.72727272727272</v>
      </c>
      <c r="X9" s="104">
        <f t="shared" si="3"/>
        <v>97.54901960784314</v>
      </c>
      <c r="Y9" s="106" t="e">
        <f>#REF!+AC9</f>
        <v>#REF!</v>
      </c>
      <c r="Z9" s="102"/>
      <c r="AA9" s="124"/>
      <c r="AB9" s="124"/>
      <c r="AC9" s="124"/>
      <c r="AD9" s="124"/>
      <c r="AE9" s="63" t="e">
        <f>SUM(S9+Y9)</f>
        <v>#REF!</v>
      </c>
    </row>
    <row r="10" spans="1:31" ht="12.75" customHeight="1" hidden="1">
      <c r="A10" s="23" t="s">
        <v>9</v>
      </c>
      <c r="B10" s="6" t="s">
        <v>118</v>
      </c>
      <c r="C10" s="49" t="e">
        <f t="shared" si="0"/>
        <v>#DIV/0!</v>
      </c>
      <c r="D10" s="49"/>
      <c r="E10" s="19"/>
      <c r="F10" s="19"/>
      <c r="G10" s="17" t="e">
        <f t="shared" si="1"/>
        <v>#DIV/0!</v>
      </c>
      <c r="H10" s="17" t="e">
        <f t="shared" si="1"/>
        <v>#DIV/0!</v>
      </c>
      <c r="I10" s="49">
        <f>J10+M10</f>
        <v>0</v>
      </c>
      <c r="J10" s="19"/>
      <c r="K10" s="19"/>
      <c r="L10" s="19"/>
      <c r="M10" s="19"/>
      <c r="N10" s="19"/>
      <c r="O10" s="48"/>
      <c r="Q10" s="117" t="s">
        <v>9</v>
      </c>
      <c r="R10" s="105" t="s">
        <v>118</v>
      </c>
      <c r="S10" s="106" t="e">
        <f t="shared" si="2"/>
        <v>#DIV/0!</v>
      </c>
      <c r="T10" s="106"/>
      <c r="U10" s="124"/>
      <c r="V10" s="124"/>
      <c r="W10" s="104" t="e">
        <f t="shared" si="3"/>
        <v>#DIV/0!</v>
      </c>
      <c r="X10" s="104" t="e">
        <f t="shared" si="3"/>
        <v>#DIV/0!</v>
      </c>
      <c r="Y10" s="106" t="e">
        <f>#REF!+AC10</f>
        <v>#REF!</v>
      </c>
      <c r="Z10" s="102"/>
      <c r="AA10" s="124"/>
      <c r="AB10" s="124"/>
      <c r="AC10" s="124"/>
      <c r="AD10" s="124"/>
      <c r="AE10" s="63"/>
    </row>
    <row r="11" spans="1:31" ht="15" customHeight="1" hidden="1">
      <c r="A11" s="9" t="s">
        <v>24</v>
      </c>
      <c r="B11" s="5" t="s">
        <v>25</v>
      </c>
      <c r="C11" s="48">
        <f t="shared" si="0"/>
        <v>106.9</v>
      </c>
      <c r="D11" s="48">
        <v>3.4</v>
      </c>
      <c r="E11" s="17">
        <v>6.9</v>
      </c>
      <c r="F11" s="17">
        <v>6.9</v>
      </c>
      <c r="G11" s="17">
        <f t="shared" si="1"/>
        <v>202.94117647058826</v>
      </c>
      <c r="H11" s="17">
        <f t="shared" si="1"/>
        <v>100</v>
      </c>
      <c r="I11" s="49" t="e">
        <f>J11+M11</f>
        <v>#DIV/0!</v>
      </c>
      <c r="J11" s="17"/>
      <c r="K11" s="21"/>
      <c r="L11" s="21"/>
      <c r="M11" s="17" t="e">
        <f>SUM(L11/J11*100)</f>
        <v>#DIV/0!</v>
      </c>
      <c r="N11" s="21"/>
      <c r="O11" s="48" t="e">
        <f>SUM(C11+I11)</f>
        <v>#DIV/0!</v>
      </c>
      <c r="Q11" s="93" t="s">
        <v>24</v>
      </c>
      <c r="R11" s="99" t="s">
        <v>25</v>
      </c>
      <c r="S11" s="100">
        <f t="shared" si="2"/>
        <v>106.9</v>
      </c>
      <c r="T11" s="100">
        <v>3.4</v>
      </c>
      <c r="U11" s="104">
        <v>6.9</v>
      </c>
      <c r="V11" s="104">
        <v>6.9</v>
      </c>
      <c r="W11" s="104">
        <f t="shared" si="3"/>
        <v>202.94117647058826</v>
      </c>
      <c r="X11" s="104">
        <f t="shared" si="3"/>
        <v>100</v>
      </c>
      <c r="Y11" s="106" t="e">
        <f>#REF!+AC11</f>
        <v>#REF!</v>
      </c>
      <c r="Z11" s="102"/>
      <c r="AA11" s="123"/>
      <c r="AB11" s="123"/>
      <c r="AC11" s="104" t="e">
        <f>SUM(AB11/#REF!*100)</f>
        <v>#REF!</v>
      </c>
      <c r="AD11" s="123"/>
      <c r="AE11" s="63" t="e">
        <f>SUM(S11+Y11)</f>
        <v>#REF!</v>
      </c>
    </row>
    <row r="12" spans="1:31" ht="17.25" customHeight="1" hidden="1">
      <c r="A12" s="9" t="s">
        <v>115</v>
      </c>
      <c r="B12" s="5" t="s">
        <v>117</v>
      </c>
      <c r="C12" s="48">
        <f t="shared" si="0"/>
        <v>147.18902953586496</v>
      </c>
      <c r="D12" s="48">
        <v>20</v>
      </c>
      <c r="E12" s="17">
        <v>47.4</v>
      </c>
      <c r="F12" s="17">
        <v>47.3</v>
      </c>
      <c r="G12" s="17">
        <f t="shared" si="1"/>
        <v>237</v>
      </c>
      <c r="H12" s="17">
        <f t="shared" si="1"/>
        <v>99.78902953586497</v>
      </c>
      <c r="I12" s="49">
        <f>J12+M12</f>
        <v>0</v>
      </c>
      <c r="J12" s="17"/>
      <c r="K12" s="21"/>
      <c r="L12" s="21"/>
      <c r="M12" s="17"/>
      <c r="N12" s="21"/>
      <c r="O12" s="48">
        <f>SUM(C12+I12)</f>
        <v>147.18902953586496</v>
      </c>
      <c r="Q12" s="93" t="s">
        <v>115</v>
      </c>
      <c r="R12" s="99" t="s">
        <v>117</v>
      </c>
      <c r="S12" s="100">
        <f t="shared" si="2"/>
        <v>147.18902953586496</v>
      </c>
      <c r="T12" s="100">
        <v>20</v>
      </c>
      <c r="U12" s="104">
        <v>47.4</v>
      </c>
      <c r="V12" s="104">
        <v>47.3</v>
      </c>
      <c r="W12" s="104">
        <f t="shared" si="3"/>
        <v>237</v>
      </c>
      <c r="X12" s="104">
        <f t="shared" si="3"/>
        <v>99.78902953586497</v>
      </c>
      <c r="Y12" s="106" t="e">
        <f>#REF!+AC12</f>
        <v>#REF!</v>
      </c>
      <c r="Z12" s="102"/>
      <c r="AA12" s="123"/>
      <c r="AB12" s="123"/>
      <c r="AC12" s="104"/>
      <c r="AD12" s="123"/>
      <c r="AE12" s="63" t="e">
        <f>SUM(S12+Y12)</f>
        <v>#REF!</v>
      </c>
    </row>
    <row r="13" spans="1:31" ht="22.5" customHeight="1" hidden="1">
      <c r="A13" s="9" t="s">
        <v>141</v>
      </c>
      <c r="B13" s="5" t="s">
        <v>142</v>
      </c>
      <c r="C13" s="48">
        <f t="shared" si="0"/>
        <v>108.1</v>
      </c>
      <c r="D13" s="48"/>
      <c r="E13" s="17">
        <v>8.1</v>
      </c>
      <c r="F13" s="17">
        <v>8.1</v>
      </c>
      <c r="G13" s="17"/>
      <c r="H13" s="17">
        <f aca="true" t="shared" si="4" ref="H13:H18">SUM(F13/E13*100)</f>
        <v>100</v>
      </c>
      <c r="I13" s="49"/>
      <c r="J13" s="17"/>
      <c r="K13" s="21"/>
      <c r="L13" s="21"/>
      <c r="M13" s="17"/>
      <c r="N13" s="21"/>
      <c r="O13" s="48"/>
      <c r="Q13" s="93" t="s">
        <v>141</v>
      </c>
      <c r="R13" s="99" t="s">
        <v>142</v>
      </c>
      <c r="S13" s="100">
        <f t="shared" si="2"/>
        <v>108.1</v>
      </c>
      <c r="T13" s="100"/>
      <c r="U13" s="104">
        <v>8.1</v>
      </c>
      <c r="V13" s="104">
        <v>8.1</v>
      </c>
      <c r="W13" s="104"/>
      <c r="X13" s="104">
        <f aca="true" t="shared" si="5" ref="X13:X18">SUM(V13/U13*100)</f>
        <v>100</v>
      </c>
      <c r="Y13" s="106"/>
      <c r="Z13" s="102"/>
      <c r="AA13" s="123"/>
      <c r="AB13" s="123"/>
      <c r="AC13" s="104"/>
      <c r="AD13" s="123"/>
      <c r="AE13" s="63"/>
    </row>
    <row r="14" spans="1:31" ht="15" customHeight="1" hidden="1">
      <c r="A14" s="9" t="s">
        <v>122</v>
      </c>
      <c r="B14" s="5" t="s">
        <v>119</v>
      </c>
      <c r="C14" s="48">
        <f t="shared" si="0"/>
        <v>105</v>
      </c>
      <c r="D14" s="48">
        <v>5</v>
      </c>
      <c r="E14" s="17">
        <v>5</v>
      </c>
      <c r="F14" s="17">
        <v>5</v>
      </c>
      <c r="G14" s="17">
        <f>SUM(E14/D14*100)</f>
        <v>100</v>
      </c>
      <c r="H14" s="17">
        <f t="shared" si="4"/>
        <v>100</v>
      </c>
      <c r="I14" s="49">
        <f>J14+M14</f>
        <v>0</v>
      </c>
      <c r="J14" s="17"/>
      <c r="K14" s="21"/>
      <c r="L14" s="21"/>
      <c r="M14" s="17"/>
      <c r="N14" s="21"/>
      <c r="O14" s="48">
        <f>SUM(C14+I14)</f>
        <v>105</v>
      </c>
      <c r="Q14" s="93" t="s">
        <v>122</v>
      </c>
      <c r="R14" s="99" t="s">
        <v>119</v>
      </c>
      <c r="S14" s="100">
        <f t="shared" si="2"/>
        <v>105</v>
      </c>
      <c r="T14" s="100">
        <v>5</v>
      </c>
      <c r="U14" s="104">
        <v>5</v>
      </c>
      <c r="V14" s="104">
        <v>5</v>
      </c>
      <c r="W14" s="104">
        <f>SUM(U14/T14*100)</f>
        <v>100</v>
      </c>
      <c r="X14" s="104">
        <f t="shared" si="5"/>
        <v>100</v>
      </c>
      <c r="Y14" s="106" t="e">
        <f>#REF!+AC14</f>
        <v>#REF!</v>
      </c>
      <c r="Z14" s="102"/>
      <c r="AA14" s="123"/>
      <c r="AB14" s="123"/>
      <c r="AC14" s="104"/>
      <c r="AD14" s="123"/>
      <c r="AE14" s="63" t="e">
        <f>SUM(S14+Y14)</f>
        <v>#REF!</v>
      </c>
    </row>
    <row r="15" spans="1:31" ht="15" customHeight="1" hidden="1">
      <c r="A15" s="9" t="s">
        <v>12</v>
      </c>
      <c r="B15" s="5" t="s">
        <v>77</v>
      </c>
      <c r="C15" s="48">
        <f t="shared" si="0"/>
        <v>971.0726536663245</v>
      </c>
      <c r="D15" s="48">
        <v>530</v>
      </c>
      <c r="E15" s="17">
        <v>876.9</v>
      </c>
      <c r="F15" s="17">
        <v>825.8</v>
      </c>
      <c r="G15" s="17">
        <f>SUM(E15/D15*100)</f>
        <v>165.45283018867926</v>
      </c>
      <c r="H15" s="17">
        <f t="shared" si="4"/>
        <v>94.17265366632455</v>
      </c>
      <c r="I15" s="48">
        <f>J15+M15</f>
        <v>0</v>
      </c>
      <c r="J15" s="17"/>
      <c r="K15" s="21"/>
      <c r="L15" s="21"/>
      <c r="M15" s="17"/>
      <c r="N15" s="21"/>
      <c r="O15" s="48">
        <f>SUM(C15+I15)</f>
        <v>971.0726536663245</v>
      </c>
      <c r="Q15" s="93" t="s">
        <v>12</v>
      </c>
      <c r="R15" s="99" t="s">
        <v>77</v>
      </c>
      <c r="S15" s="100">
        <f t="shared" si="2"/>
        <v>971.0726536663245</v>
      </c>
      <c r="T15" s="100">
        <v>530</v>
      </c>
      <c r="U15" s="104">
        <v>876.9</v>
      </c>
      <c r="V15" s="104">
        <v>825.8</v>
      </c>
      <c r="W15" s="104">
        <f>SUM(U15/T15*100)</f>
        <v>165.45283018867926</v>
      </c>
      <c r="X15" s="104">
        <f t="shared" si="5"/>
        <v>94.17265366632455</v>
      </c>
      <c r="Y15" s="100" t="e">
        <f>#REF!+AC15</f>
        <v>#REF!</v>
      </c>
      <c r="Z15" s="101"/>
      <c r="AA15" s="123"/>
      <c r="AB15" s="123"/>
      <c r="AC15" s="104"/>
      <c r="AD15" s="123"/>
      <c r="AE15" s="63" t="e">
        <f>SUM(S15+Y15)</f>
        <v>#REF!</v>
      </c>
    </row>
    <row r="16" spans="1:31" ht="15" customHeight="1" hidden="1">
      <c r="A16" s="9" t="s">
        <v>153</v>
      </c>
      <c r="B16" s="5" t="s">
        <v>154</v>
      </c>
      <c r="C16" s="48">
        <f t="shared" si="0"/>
        <v>430</v>
      </c>
      <c r="D16" s="48"/>
      <c r="E16" s="17">
        <v>330</v>
      </c>
      <c r="F16" s="17">
        <v>330</v>
      </c>
      <c r="G16" s="17"/>
      <c r="H16" s="17">
        <f t="shared" si="4"/>
        <v>100</v>
      </c>
      <c r="I16" s="48"/>
      <c r="J16" s="17"/>
      <c r="K16" s="21"/>
      <c r="L16" s="21"/>
      <c r="M16" s="17"/>
      <c r="N16" s="21"/>
      <c r="O16" s="48"/>
      <c r="Q16" s="93" t="s">
        <v>153</v>
      </c>
      <c r="R16" s="99" t="s">
        <v>154</v>
      </c>
      <c r="S16" s="100">
        <f t="shared" si="2"/>
        <v>430</v>
      </c>
      <c r="T16" s="100"/>
      <c r="U16" s="104">
        <v>330</v>
      </c>
      <c r="V16" s="104">
        <v>330</v>
      </c>
      <c r="W16" s="104"/>
      <c r="X16" s="104">
        <f t="shared" si="5"/>
        <v>100</v>
      </c>
      <c r="Y16" s="100"/>
      <c r="Z16" s="101"/>
      <c r="AA16" s="123"/>
      <c r="AB16" s="123"/>
      <c r="AC16" s="104"/>
      <c r="AD16" s="123"/>
      <c r="AE16" s="63"/>
    </row>
    <row r="17" spans="1:31" ht="15" customHeight="1" hidden="1">
      <c r="A17" s="9" t="s">
        <v>78</v>
      </c>
      <c r="B17" s="5" t="s">
        <v>79</v>
      </c>
      <c r="C17" s="48">
        <f t="shared" si="0"/>
        <v>1179.3036951501156</v>
      </c>
      <c r="D17" s="48">
        <v>500</v>
      </c>
      <c r="E17" s="17">
        <v>1082.5</v>
      </c>
      <c r="F17" s="17">
        <v>1047.9</v>
      </c>
      <c r="G17" s="17">
        <f>SUM(E17/D17*100)</f>
        <v>216.5</v>
      </c>
      <c r="H17" s="17">
        <f t="shared" si="4"/>
        <v>96.80369515011547</v>
      </c>
      <c r="I17" s="48">
        <f>J17+M17</f>
        <v>0</v>
      </c>
      <c r="J17" s="17"/>
      <c r="K17" s="21"/>
      <c r="L17" s="21"/>
      <c r="M17" s="17"/>
      <c r="N17" s="21"/>
      <c r="O17" s="48">
        <f>SUM(C17+I17)</f>
        <v>1179.3036951501156</v>
      </c>
      <c r="Q17" s="93" t="s">
        <v>78</v>
      </c>
      <c r="R17" s="99" t="s">
        <v>79</v>
      </c>
      <c r="S17" s="100">
        <f t="shared" si="2"/>
        <v>1179.3036951501156</v>
      </c>
      <c r="T17" s="100">
        <v>500</v>
      </c>
      <c r="U17" s="104">
        <v>1082.5</v>
      </c>
      <c r="V17" s="104">
        <v>1047.9</v>
      </c>
      <c r="W17" s="104">
        <f>SUM(U17/T17*100)</f>
        <v>216.5</v>
      </c>
      <c r="X17" s="104">
        <f t="shared" si="5"/>
        <v>96.80369515011547</v>
      </c>
      <c r="Y17" s="100" t="e">
        <f>#REF!+AC17</f>
        <v>#REF!</v>
      </c>
      <c r="Z17" s="101"/>
      <c r="AA17" s="123"/>
      <c r="AB17" s="123"/>
      <c r="AC17" s="104"/>
      <c r="AD17" s="123"/>
      <c r="AE17" s="63" t="e">
        <f>SUM(S17+Y17)</f>
        <v>#REF!</v>
      </c>
    </row>
    <row r="18" spans="1:31" ht="15" customHeight="1" hidden="1">
      <c r="A18" s="9" t="s">
        <v>13</v>
      </c>
      <c r="B18" s="5" t="s">
        <v>37</v>
      </c>
      <c r="C18" s="48">
        <f t="shared" si="0"/>
        <v>185</v>
      </c>
      <c r="D18" s="48">
        <v>80</v>
      </c>
      <c r="E18" s="17">
        <v>85</v>
      </c>
      <c r="F18" s="17">
        <v>85</v>
      </c>
      <c r="G18" s="17">
        <f>SUM(E18/D18*100)</f>
        <v>106.25</v>
      </c>
      <c r="H18" s="17">
        <f t="shared" si="4"/>
        <v>100</v>
      </c>
      <c r="I18" s="48"/>
      <c r="J18" s="17"/>
      <c r="K18" s="21"/>
      <c r="L18" s="21"/>
      <c r="M18" s="17"/>
      <c r="N18" s="21"/>
      <c r="O18" s="48">
        <f>SUM(C18+I18)</f>
        <v>185</v>
      </c>
      <c r="Q18" s="93" t="s">
        <v>13</v>
      </c>
      <c r="R18" s="99" t="s">
        <v>37</v>
      </c>
      <c r="S18" s="100">
        <f t="shared" si="2"/>
        <v>185</v>
      </c>
      <c r="T18" s="100">
        <v>80</v>
      </c>
      <c r="U18" s="104">
        <v>85</v>
      </c>
      <c r="V18" s="104">
        <v>85</v>
      </c>
      <c r="W18" s="104">
        <f>SUM(U18/T18*100)</f>
        <v>106.25</v>
      </c>
      <c r="X18" s="104">
        <f t="shared" si="5"/>
        <v>100</v>
      </c>
      <c r="Y18" s="100"/>
      <c r="Z18" s="101"/>
      <c r="AA18" s="123"/>
      <c r="AB18" s="123"/>
      <c r="AC18" s="104"/>
      <c r="AD18" s="123"/>
      <c r="AE18" s="63">
        <f>SUM(S18+Y18)</f>
        <v>185</v>
      </c>
    </row>
    <row r="19" spans="1:31" ht="15" customHeight="1">
      <c r="A19" s="9"/>
      <c r="B19" s="5"/>
      <c r="C19" s="48"/>
      <c r="D19" s="48"/>
      <c r="E19" s="17"/>
      <c r="F19" s="17"/>
      <c r="G19" s="17"/>
      <c r="H19" s="17"/>
      <c r="I19" s="48"/>
      <c r="J19" s="17"/>
      <c r="K19" s="21"/>
      <c r="L19" s="21"/>
      <c r="M19" s="17"/>
      <c r="N19" s="21"/>
      <c r="O19" s="48"/>
      <c r="Q19" s="93" t="s">
        <v>1</v>
      </c>
      <c r="R19" s="99" t="s">
        <v>2</v>
      </c>
      <c r="S19" s="100"/>
      <c r="T19" s="100"/>
      <c r="U19" s="104"/>
      <c r="V19" s="104"/>
      <c r="W19" s="104"/>
      <c r="X19" s="104"/>
      <c r="Y19" s="100"/>
      <c r="Z19" s="101">
        <v>213700</v>
      </c>
      <c r="AA19" s="123"/>
      <c r="AB19" s="103">
        <v>40000</v>
      </c>
      <c r="AC19" s="104">
        <f>SUM(AB19/Z19)*100</f>
        <v>18.717828731867105</v>
      </c>
      <c r="AD19" s="123"/>
      <c r="AE19" s="63"/>
    </row>
    <row r="20" spans="1:31" ht="15" customHeight="1">
      <c r="A20" s="9"/>
      <c r="B20" s="5"/>
      <c r="C20" s="48"/>
      <c r="D20" s="48"/>
      <c r="E20" s="17"/>
      <c r="F20" s="17"/>
      <c r="G20" s="17"/>
      <c r="H20" s="17"/>
      <c r="I20" s="48"/>
      <c r="J20" s="17"/>
      <c r="K20" s="21"/>
      <c r="L20" s="21"/>
      <c r="M20" s="17"/>
      <c r="N20" s="21"/>
      <c r="O20" s="48"/>
      <c r="Q20" s="93" t="s">
        <v>115</v>
      </c>
      <c r="R20" s="99" t="s">
        <v>4</v>
      </c>
      <c r="S20" s="100"/>
      <c r="T20" s="100"/>
      <c r="U20" s="104"/>
      <c r="V20" s="104"/>
      <c r="W20" s="104"/>
      <c r="X20" s="104"/>
      <c r="Y20" s="100"/>
      <c r="Z20" s="101"/>
      <c r="AA20" s="123"/>
      <c r="AB20" s="103">
        <v>124.43</v>
      </c>
      <c r="AC20" s="104"/>
      <c r="AD20" s="123"/>
      <c r="AE20" s="63"/>
    </row>
    <row r="21" spans="1:31" ht="15" customHeight="1" hidden="1">
      <c r="A21" s="9"/>
      <c r="B21" s="5"/>
      <c r="C21" s="48"/>
      <c r="D21" s="48"/>
      <c r="E21" s="17"/>
      <c r="F21" s="17"/>
      <c r="G21" s="17"/>
      <c r="H21" s="17"/>
      <c r="I21" s="48"/>
      <c r="J21" s="17"/>
      <c r="K21" s="21"/>
      <c r="L21" s="21"/>
      <c r="M21" s="17"/>
      <c r="N21" s="21"/>
      <c r="O21" s="48"/>
      <c r="Q21" s="93" t="s">
        <v>250</v>
      </c>
      <c r="R21" s="99" t="s">
        <v>251</v>
      </c>
      <c r="S21" s="100"/>
      <c r="T21" s="100"/>
      <c r="U21" s="104"/>
      <c r="V21" s="104"/>
      <c r="W21" s="104"/>
      <c r="X21" s="104"/>
      <c r="Y21" s="100"/>
      <c r="Z21" s="101"/>
      <c r="AA21" s="123"/>
      <c r="AB21" s="103"/>
      <c r="AC21" s="104"/>
      <c r="AD21" s="123"/>
      <c r="AE21" s="63"/>
    </row>
    <row r="22" spans="1:31" ht="15" customHeight="1">
      <c r="A22" s="9"/>
      <c r="B22" s="5"/>
      <c r="C22" s="48"/>
      <c r="D22" s="48"/>
      <c r="E22" s="17"/>
      <c r="F22" s="17"/>
      <c r="G22" s="17"/>
      <c r="H22" s="17"/>
      <c r="I22" s="48"/>
      <c r="J22" s="17"/>
      <c r="K22" s="21"/>
      <c r="L22" s="21"/>
      <c r="M22" s="17"/>
      <c r="N22" s="21"/>
      <c r="O22" s="48"/>
      <c r="Q22" s="93" t="s">
        <v>250</v>
      </c>
      <c r="R22" s="99" t="s">
        <v>265</v>
      </c>
      <c r="S22" s="100"/>
      <c r="T22" s="100"/>
      <c r="U22" s="104"/>
      <c r="V22" s="104"/>
      <c r="W22" s="104"/>
      <c r="X22" s="104"/>
      <c r="Y22" s="100"/>
      <c r="Z22" s="101">
        <v>412838.72</v>
      </c>
      <c r="AA22" s="123"/>
      <c r="AB22" s="103">
        <v>72838.72</v>
      </c>
      <c r="AC22" s="104"/>
      <c r="AD22" s="123"/>
      <c r="AE22" s="63"/>
    </row>
    <row r="23" spans="1:31" ht="15" customHeight="1">
      <c r="A23" s="9"/>
      <c r="B23" s="5"/>
      <c r="C23" s="48"/>
      <c r="D23" s="48"/>
      <c r="E23" s="17"/>
      <c r="F23" s="17"/>
      <c r="G23" s="17"/>
      <c r="H23" s="17"/>
      <c r="I23" s="48"/>
      <c r="J23" s="17"/>
      <c r="K23" s="21"/>
      <c r="L23" s="21"/>
      <c r="M23" s="17"/>
      <c r="N23" s="21"/>
      <c r="O23" s="48"/>
      <c r="Q23" s="93" t="s">
        <v>12</v>
      </c>
      <c r="R23" s="99" t="s">
        <v>252</v>
      </c>
      <c r="S23" s="100"/>
      <c r="T23" s="100"/>
      <c r="U23" s="104"/>
      <c r="V23" s="104"/>
      <c r="W23" s="104"/>
      <c r="X23" s="104"/>
      <c r="Y23" s="100"/>
      <c r="Z23" s="101">
        <v>2648982.03</v>
      </c>
      <c r="AA23" s="123"/>
      <c r="AB23" s="103">
        <v>234579.18</v>
      </c>
      <c r="AC23" s="104">
        <f aca="true" t="shared" si="6" ref="AC23:AC86">SUM(AB23/Z23)*100</f>
        <v>8.855446256085022</v>
      </c>
      <c r="AD23" s="123"/>
      <c r="AE23" s="63"/>
    </row>
    <row r="24" spans="1:31" ht="15" customHeight="1">
      <c r="A24" s="9"/>
      <c r="B24" s="5"/>
      <c r="C24" s="48"/>
      <c r="D24" s="48"/>
      <c r="E24" s="17"/>
      <c r="F24" s="17"/>
      <c r="G24" s="17"/>
      <c r="H24" s="17"/>
      <c r="I24" s="48"/>
      <c r="J24" s="17"/>
      <c r="K24" s="21"/>
      <c r="L24" s="21"/>
      <c r="M24" s="17"/>
      <c r="N24" s="21"/>
      <c r="O24" s="48"/>
      <c r="Q24" s="93" t="s">
        <v>78</v>
      </c>
      <c r="R24" s="99" t="s">
        <v>79</v>
      </c>
      <c r="S24" s="100"/>
      <c r="T24" s="100"/>
      <c r="U24" s="104"/>
      <c r="V24" s="104"/>
      <c r="W24" s="104"/>
      <c r="X24" s="104"/>
      <c r="Y24" s="100"/>
      <c r="Z24" s="101">
        <v>1028248.75</v>
      </c>
      <c r="AA24" s="123"/>
      <c r="AB24" s="103">
        <v>157239.2</v>
      </c>
      <c r="AC24" s="104">
        <f t="shared" si="6"/>
        <v>15.291941760201508</v>
      </c>
      <c r="AD24" s="123"/>
      <c r="AE24" s="63"/>
    </row>
    <row r="25" spans="1:31" ht="15" customHeight="1" hidden="1">
      <c r="A25" s="9"/>
      <c r="B25" s="5"/>
      <c r="C25" s="48"/>
      <c r="D25" s="48"/>
      <c r="E25" s="17"/>
      <c r="F25" s="17"/>
      <c r="G25" s="17"/>
      <c r="H25" s="17"/>
      <c r="I25" s="48"/>
      <c r="J25" s="17"/>
      <c r="K25" s="21"/>
      <c r="L25" s="21"/>
      <c r="M25" s="17"/>
      <c r="N25" s="21"/>
      <c r="O25" s="48"/>
      <c r="Q25" s="93" t="s">
        <v>13</v>
      </c>
      <c r="R25" s="99" t="s">
        <v>248</v>
      </c>
      <c r="S25" s="100"/>
      <c r="T25" s="100"/>
      <c r="U25" s="104"/>
      <c r="V25" s="104"/>
      <c r="W25" s="104"/>
      <c r="X25" s="104"/>
      <c r="Y25" s="100"/>
      <c r="Z25" s="101"/>
      <c r="AA25" s="123"/>
      <c r="AB25" s="103"/>
      <c r="AC25" s="104"/>
      <c r="AD25" s="123"/>
      <c r="AE25" s="63"/>
    </row>
    <row r="26" spans="1:31" ht="15" customHeight="1">
      <c r="A26" s="9"/>
      <c r="B26" s="5"/>
      <c r="C26" s="48"/>
      <c r="D26" s="48"/>
      <c r="E26" s="17"/>
      <c r="F26" s="17"/>
      <c r="G26" s="17"/>
      <c r="H26" s="17"/>
      <c r="I26" s="48"/>
      <c r="J26" s="17"/>
      <c r="K26" s="21"/>
      <c r="L26" s="21"/>
      <c r="M26" s="17"/>
      <c r="N26" s="21"/>
      <c r="O26" s="48"/>
      <c r="Q26" s="93" t="s">
        <v>13</v>
      </c>
      <c r="R26" s="99" t="s">
        <v>248</v>
      </c>
      <c r="S26" s="100"/>
      <c r="T26" s="100"/>
      <c r="U26" s="104"/>
      <c r="V26" s="104"/>
      <c r="W26" s="104"/>
      <c r="X26" s="104"/>
      <c r="Y26" s="100"/>
      <c r="Z26" s="101">
        <v>9648</v>
      </c>
      <c r="AA26" s="123"/>
      <c r="AB26" s="103"/>
      <c r="AC26" s="104"/>
      <c r="AD26" s="123"/>
      <c r="AE26" s="63"/>
    </row>
    <row r="27" spans="1:31" ht="15" customHeight="1">
      <c r="A27" s="9"/>
      <c r="B27" s="5"/>
      <c r="C27" s="48"/>
      <c r="D27" s="48"/>
      <c r="E27" s="17"/>
      <c r="F27" s="17"/>
      <c r="G27" s="17"/>
      <c r="H27" s="17"/>
      <c r="I27" s="48"/>
      <c r="J27" s="17"/>
      <c r="K27" s="21"/>
      <c r="L27" s="21"/>
      <c r="M27" s="17"/>
      <c r="N27" s="21"/>
      <c r="O27" s="48"/>
      <c r="Q27" s="93" t="s">
        <v>5</v>
      </c>
      <c r="R27" s="99" t="s">
        <v>6</v>
      </c>
      <c r="S27" s="100"/>
      <c r="T27" s="100"/>
      <c r="U27" s="104"/>
      <c r="V27" s="104"/>
      <c r="W27" s="104"/>
      <c r="X27" s="104"/>
      <c r="Y27" s="100"/>
      <c r="Z27" s="101">
        <v>129431.42</v>
      </c>
      <c r="AA27" s="123"/>
      <c r="AB27" s="103">
        <v>26031.17</v>
      </c>
      <c r="AC27" s="104">
        <f t="shared" si="6"/>
        <v>20.111940361930664</v>
      </c>
      <c r="AD27" s="123"/>
      <c r="AE27" s="63"/>
    </row>
    <row r="28" spans="1:31" ht="15" customHeight="1">
      <c r="A28" s="9"/>
      <c r="B28" s="5"/>
      <c r="C28" s="48"/>
      <c r="D28" s="48"/>
      <c r="E28" s="17"/>
      <c r="F28" s="17"/>
      <c r="G28" s="17"/>
      <c r="H28" s="17"/>
      <c r="I28" s="48"/>
      <c r="J28" s="17"/>
      <c r="K28" s="21"/>
      <c r="L28" s="21"/>
      <c r="M28" s="17"/>
      <c r="N28" s="21"/>
      <c r="O28" s="48"/>
      <c r="Q28" s="93" t="s">
        <v>239</v>
      </c>
      <c r="R28" s="99" t="s">
        <v>241</v>
      </c>
      <c r="S28" s="100"/>
      <c r="T28" s="100"/>
      <c r="U28" s="104"/>
      <c r="V28" s="104"/>
      <c r="W28" s="104"/>
      <c r="X28" s="104"/>
      <c r="Y28" s="100"/>
      <c r="Z28" s="101">
        <v>313737</v>
      </c>
      <c r="AA28" s="123"/>
      <c r="AB28" s="103">
        <v>16000</v>
      </c>
      <c r="AC28" s="104">
        <f t="shared" si="6"/>
        <v>5.099812900614209</v>
      </c>
      <c r="AD28" s="123"/>
      <c r="AE28" s="63"/>
    </row>
    <row r="29" spans="1:31" ht="15" customHeight="1" hidden="1">
      <c r="A29" s="9"/>
      <c r="B29" s="5"/>
      <c r="C29" s="48"/>
      <c r="D29" s="48"/>
      <c r="E29" s="17"/>
      <c r="F29" s="17"/>
      <c r="G29" s="17"/>
      <c r="H29" s="17"/>
      <c r="I29" s="48"/>
      <c r="J29" s="17"/>
      <c r="K29" s="21"/>
      <c r="L29" s="21"/>
      <c r="M29" s="17"/>
      <c r="N29" s="21"/>
      <c r="O29" s="48"/>
      <c r="Q29" s="93" t="s">
        <v>103</v>
      </c>
      <c r="R29" s="99" t="s">
        <v>243</v>
      </c>
      <c r="S29" s="100"/>
      <c r="T29" s="100"/>
      <c r="U29" s="104"/>
      <c r="V29" s="104"/>
      <c r="W29" s="104"/>
      <c r="X29" s="104"/>
      <c r="Y29" s="100"/>
      <c r="Z29" s="101"/>
      <c r="AA29" s="123"/>
      <c r="AB29" s="103"/>
      <c r="AC29" s="104"/>
      <c r="AD29" s="123"/>
      <c r="AE29" s="63"/>
    </row>
    <row r="30" spans="1:31" ht="15" customHeight="1">
      <c r="A30" s="9"/>
      <c r="B30" s="5"/>
      <c r="C30" s="48"/>
      <c r="D30" s="48"/>
      <c r="E30" s="17"/>
      <c r="F30" s="17"/>
      <c r="G30" s="17"/>
      <c r="H30" s="17"/>
      <c r="I30" s="48"/>
      <c r="J30" s="17"/>
      <c r="K30" s="21"/>
      <c r="L30" s="21"/>
      <c r="M30" s="17"/>
      <c r="N30" s="21"/>
      <c r="O30" s="48"/>
      <c r="Q30" s="93" t="s">
        <v>103</v>
      </c>
      <c r="R30" s="99" t="s">
        <v>243</v>
      </c>
      <c r="S30" s="100"/>
      <c r="T30" s="100"/>
      <c r="U30" s="104"/>
      <c r="V30" s="104"/>
      <c r="W30" s="104"/>
      <c r="X30" s="104"/>
      <c r="Y30" s="100"/>
      <c r="Z30" s="101">
        <v>22684.04</v>
      </c>
      <c r="AA30" s="123"/>
      <c r="AB30" s="103"/>
      <c r="AC30" s="104"/>
      <c r="AD30" s="123"/>
      <c r="AE30" s="63"/>
    </row>
    <row r="31" spans="1:31" ht="31.5" customHeight="1">
      <c r="A31" s="9" t="s">
        <v>15</v>
      </c>
      <c r="B31" s="5" t="s">
        <v>38</v>
      </c>
      <c r="C31" s="48">
        <f t="shared" si="0"/>
        <v>0</v>
      </c>
      <c r="D31" s="48">
        <v>0</v>
      </c>
      <c r="E31" s="17"/>
      <c r="F31" s="17"/>
      <c r="G31" s="17"/>
      <c r="H31" s="17"/>
      <c r="I31" s="48">
        <f>J31+M31</f>
        <v>412.5</v>
      </c>
      <c r="J31" s="17">
        <v>412.5</v>
      </c>
      <c r="K31" s="17"/>
      <c r="L31" s="17"/>
      <c r="M31" s="17">
        <f>SUM(L31/J31*100)</f>
        <v>0</v>
      </c>
      <c r="N31" s="17"/>
      <c r="O31" s="48">
        <f>SUM(C31+I31)</f>
        <v>412.5</v>
      </c>
      <c r="Q31" s="93" t="s">
        <v>15</v>
      </c>
      <c r="R31" s="99" t="s">
        <v>38</v>
      </c>
      <c r="S31" s="100">
        <f t="shared" si="2"/>
        <v>0</v>
      </c>
      <c r="T31" s="100">
        <v>0</v>
      </c>
      <c r="U31" s="104"/>
      <c r="V31" s="104"/>
      <c r="W31" s="104"/>
      <c r="X31" s="104"/>
      <c r="Y31" s="100" t="e">
        <f>#REF!+AC31</f>
        <v>#REF!</v>
      </c>
      <c r="Z31" s="101">
        <v>1534304.97</v>
      </c>
      <c r="AA31" s="104"/>
      <c r="AB31" s="103">
        <v>174907.95</v>
      </c>
      <c r="AC31" s="104">
        <f t="shared" si="6"/>
        <v>11.399816426326248</v>
      </c>
      <c r="AD31" s="104"/>
      <c r="AE31" s="63" t="e">
        <f>SUM(S31+Y31)</f>
        <v>#REF!</v>
      </c>
    </row>
    <row r="32" spans="1:31" ht="0.75" customHeight="1" hidden="1">
      <c r="A32" s="9" t="s">
        <v>113</v>
      </c>
      <c r="B32" s="5" t="s">
        <v>114</v>
      </c>
      <c r="C32" s="48">
        <f t="shared" si="0"/>
        <v>407.3568828881714</v>
      </c>
      <c r="D32" s="48">
        <v>200</v>
      </c>
      <c r="E32" s="17">
        <v>340.7</v>
      </c>
      <c r="F32" s="17">
        <v>227.1</v>
      </c>
      <c r="G32" s="17">
        <f aca="true" t="shared" si="7" ref="G32:H34">SUM(E32/D32*100)</f>
        <v>170.35</v>
      </c>
      <c r="H32" s="17">
        <f t="shared" si="7"/>
        <v>66.65688288817141</v>
      </c>
      <c r="I32" s="48"/>
      <c r="J32" s="17"/>
      <c r="K32" s="17"/>
      <c r="L32" s="17"/>
      <c r="M32" s="17"/>
      <c r="N32" s="17"/>
      <c r="O32" s="48">
        <f>SUM(C32+I32)</f>
        <v>407.3568828881714</v>
      </c>
      <c r="Q32" s="93" t="s">
        <v>113</v>
      </c>
      <c r="R32" s="99" t="s">
        <v>114</v>
      </c>
      <c r="S32" s="100">
        <f t="shared" si="2"/>
        <v>407.3568828881714</v>
      </c>
      <c r="T32" s="100">
        <v>200</v>
      </c>
      <c r="U32" s="104">
        <v>340.7</v>
      </c>
      <c r="V32" s="104">
        <v>227.1</v>
      </c>
      <c r="W32" s="104">
        <f aca="true" t="shared" si="8" ref="W32:X34">SUM(U32/T32*100)</f>
        <v>170.35</v>
      </c>
      <c r="X32" s="104">
        <f t="shared" si="8"/>
        <v>66.65688288817141</v>
      </c>
      <c r="Y32" s="100"/>
      <c r="Z32" s="101"/>
      <c r="AA32" s="104"/>
      <c r="AB32" s="103"/>
      <c r="AC32" s="104" t="e">
        <f t="shared" si="6"/>
        <v>#DIV/0!</v>
      </c>
      <c r="AD32" s="104"/>
      <c r="AE32" s="63">
        <f>SUM(S32+Y32)</f>
        <v>407.3568828881714</v>
      </c>
    </row>
    <row r="33" spans="1:31" ht="15" customHeight="1" hidden="1">
      <c r="A33" s="9" t="s">
        <v>104</v>
      </c>
      <c r="B33" s="5" t="s">
        <v>105</v>
      </c>
      <c r="C33" s="48" t="e">
        <f t="shared" si="0"/>
        <v>#DIV/0!</v>
      </c>
      <c r="D33" s="48">
        <v>1.5</v>
      </c>
      <c r="E33" s="17"/>
      <c r="F33" s="17"/>
      <c r="G33" s="17">
        <f t="shared" si="7"/>
        <v>0</v>
      </c>
      <c r="H33" s="17" t="e">
        <f t="shared" si="7"/>
        <v>#DIV/0!</v>
      </c>
      <c r="I33" s="48"/>
      <c r="J33" s="17"/>
      <c r="K33" s="17"/>
      <c r="L33" s="17"/>
      <c r="M33" s="17"/>
      <c r="N33" s="17"/>
      <c r="O33" s="48" t="e">
        <f>SUM(C33+I33)</f>
        <v>#DIV/0!</v>
      </c>
      <c r="Q33" s="93" t="s">
        <v>104</v>
      </c>
      <c r="R33" s="99" t="s">
        <v>105</v>
      </c>
      <c r="S33" s="100" t="e">
        <f t="shared" si="2"/>
        <v>#DIV/0!</v>
      </c>
      <c r="T33" s="100">
        <v>1.5</v>
      </c>
      <c r="U33" s="104"/>
      <c r="V33" s="104"/>
      <c r="W33" s="104">
        <f t="shared" si="8"/>
        <v>0</v>
      </c>
      <c r="X33" s="104" t="e">
        <f t="shared" si="8"/>
        <v>#DIV/0!</v>
      </c>
      <c r="Y33" s="100"/>
      <c r="Z33" s="101"/>
      <c r="AA33" s="104"/>
      <c r="AB33" s="103"/>
      <c r="AC33" s="104" t="e">
        <f t="shared" si="6"/>
        <v>#DIV/0!</v>
      </c>
      <c r="AD33" s="104"/>
      <c r="AE33" s="63" t="e">
        <f>SUM(S33+Y33)</f>
        <v>#DIV/0!</v>
      </c>
    </row>
    <row r="34" spans="1:31" ht="15" customHeight="1" hidden="1">
      <c r="A34" s="9" t="s">
        <v>8</v>
      </c>
      <c r="B34" s="5" t="s">
        <v>106</v>
      </c>
      <c r="C34" s="48">
        <f t="shared" si="0"/>
        <v>0.3</v>
      </c>
      <c r="D34" s="48">
        <v>40</v>
      </c>
      <c r="E34" s="17">
        <v>0.3</v>
      </c>
      <c r="F34" s="17"/>
      <c r="G34" s="17">
        <f t="shared" si="7"/>
        <v>0.75</v>
      </c>
      <c r="H34" s="17">
        <f t="shared" si="7"/>
        <v>0</v>
      </c>
      <c r="I34" s="50">
        <f>SUM(J34,M34)</f>
        <v>0</v>
      </c>
      <c r="J34" s="17"/>
      <c r="K34" s="17"/>
      <c r="L34" s="17"/>
      <c r="M34" s="17"/>
      <c r="N34" s="17"/>
      <c r="O34" s="48">
        <f>SUM(C34+I34)</f>
        <v>0.3</v>
      </c>
      <c r="Q34" s="93" t="s">
        <v>8</v>
      </c>
      <c r="R34" s="99" t="s">
        <v>106</v>
      </c>
      <c r="S34" s="100">
        <f t="shared" si="2"/>
        <v>0.3</v>
      </c>
      <c r="T34" s="100">
        <v>40</v>
      </c>
      <c r="U34" s="104">
        <v>0.3</v>
      </c>
      <c r="V34" s="104"/>
      <c r="W34" s="104">
        <f t="shared" si="8"/>
        <v>0.75</v>
      </c>
      <c r="X34" s="104">
        <f t="shared" si="8"/>
        <v>0</v>
      </c>
      <c r="Y34" s="131" t="e">
        <f>SUM(#REF!,AC34)</f>
        <v>#REF!</v>
      </c>
      <c r="Z34" s="109"/>
      <c r="AA34" s="104"/>
      <c r="AB34" s="103"/>
      <c r="AC34" s="104" t="e">
        <f t="shared" si="6"/>
        <v>#DIV/0!</v>
      </c>
      <c r="AD34" s="104"/>
      <c r="AE34" s="63" t="e">
        <f>SUM(S34+Y34)</f>
        <v>#REF!</v>
      </c>
    </row>
    <row r="35" spans="1:31" ht="0.75" customHeight="1" hidden="1">
      <c r="A35" s="9" t="s">
        <v>145</v>
      </c>
      <c r="B35" s="5" t="s">
        <v>146</v>
      </c>
      <c r="C35" s="48">
        <f t="shared" si="0"/>
        <v>137.6</v>
      </c>
      <c r="D35" s="48"/>
      <c r="E35" s="17">
        <v>37.6</v>
      </c>
      <c r="F35" s="17">
        <v>37.6</v>
      </c>
      <c r="G35" s="17"/>
      <c r="H35" s="17">
        <f>SUM(F35/E35*100)</f>
        <v>100</v>
      </c>
      <c r="I35" s="50"/>
      <c r="J35" s="17"/>
      <c r="K35" s="17"/>
      <c r="L35" s="17"/>
      <c r="M35" s="17"/>
      <c r="N35" s="17"/>
      <c r="O35" s="48"/>
      <c r="Q35" s="93" t="s">
        <v>145</v>
      </c>
      <c r="R35" s="99" t="s">
        <v>146</v>
      </c>
      <c r="S35" s="100">
        <f t="shared" si="2"/>
        <v>137.6</v>
      </c>
      <c r="T35" s="100"/>
      <c r="U35" s="104">
        <v>37.6</v>
      </c>
      <c r="V35" s="104">
        <v>37.6</v>
      </c>
      <c r="W35" s="104"/>
      <c r="X35" s="104">
        <f>SUM(V35/U35*100)</f>
        <v>100</v>
      </c>
      <c r="Y35" s="131"/>
      <c r="Z35" s="109"/>
      <c r="AA35" s="104"/>
      <c r="AB35" s="103"/>
      <c r="AC35" s="104" t="e">
        <f t="shared" si="6"/>
        <v>#DIV/0!</v>
      </c>
      <c r="AD35" s="104"/>
      <c r="AE35" s="63"/>
    </row>
    <row r="36" spans="1:31" ht="16.5" customHeight="1" hidden="1">
      <c r="A36" s="9" t="s">
        <v>150</v>
      </c>
      <c r="B36" s="5" t="s">
        <v>151</v>
      </c>
      <c r="C36" s="48">
        <f t="shared" si="0"/>
        <v>102.4</v>
      </c>
      <c r="D36" s="48"/>
      <c r="E36" s="17">
        <v>2.4</v>
      </c>
      <c r="F36" s="17">
        <v>2.4</v>
      </c>
      <c r="G36" s="17"/>
      <c r="H36" s="17">
        <f>SUM(F36/E36*100)</f>
        <v>100</v>
      </c>
      <c r="I36" s="50"/>
      <c r="J36" s="17"/>
      <c r="K36" s="17"/>
      <c r="L36" s="17"/>
      <c r="M36" s="17"/>
      <c r="N36" s="17"/>
      <c r="O36" s="48"/>
      <c r="Q36" s="93" t="s">
        <v>150</v>
      </c>
      <c r="R36" s="99" t="s">
        <v>151</v>
      </c>
      <c r="S36" s="100">
        <f t="shared" si="2"/>
        <v>102.4</v>
      </c>
      <c r="T36" s="100"/>
      <c r="U36" s="104">
        <v>2.4</v>
      </c>
      <c r="V36" s="104">
        <v>2.4</v>
      </c>
      <c r="W36" s="104"/>
      <c r="X36" s="104">
        <f>SUM(V36/U36*100)</f>
        <v>100</v>
      </c>
      <c r="Y36" s="131"/>
      <c r="Z36" s="109"/>
      <c r="AA36" s="104"/>
      <c r="AB36" s="103"/>
      <c r="AC36" s="104" t="e">
        <f t="shared" si="6"/>
        <v>#DIV/0!</v>
      </c>
      <c r="AD36" s="104"/>
      <c r="AE36" s="63"/>
    </row>
    <row r="37" spans="1:31" ht="15" customHeight="1" hidden="1">
      <c r="A37" s="9" t="s">
        <v>28</v>
      </c>
      <c r="B37" s="5" t="s">
        <v>131</v>
      </c>
      <c r="C37" s="49">
        <f t="shared" si="0"/>
        <v>1633.8653347239424</v>
      </c>
      <c r="D37" s="49">
        <v>742.1</v>
      </c>
      <c r="E37" s="19">
        <v>1534.1</v>
      </c>
      <c r="F37" s="19">
        <v>1530.5</v>
      </c>
      <c r="G37" s="17">
        <f>SUM(E37/D37*100)</f>
        <v>206.72416116426356</v>
      </c>
      <c r="H37" s="17">
        <f>SUM(F37/E37*100)</f>
        <v>99.76533472394237</v>
      </c>
      <c r="I37" s="49">
        <f>J37+M37</f>
        <v>0</v>
      </c>
      <c r="J37" s="19"/>
      <c r="K37" s="19"/>
      <c r="L37" s="19"/>
      <c r="M37" s="19"/>
      <c r="N37" s="19"/>
      <c r="O37" s="48">
        <f>SUM(C37+I37)</f>
        <v>1633.8653347239424</v>
      </c>
      <c r="Q37" s="93" t="s">
        <v>28</v>
      </c>
      <c r="R37" s="99" t="s">
        <v>131</v>
      </c>
      <c r="S37" s="106">
        <f t="shared" si="2"/>
        <v>1633.8653347239424</v>
      </c>
      <c r="T37" s="106">
        <v>742.1</v>
      </c>
      <c r="U37" s="124">
        <v>1534.1</v>
      </c>
      <c r="V37" s="124">
        <v>1530.5</v>
      </c>
      <c r="W37" s="104">
        <f>SUM(U37/T37*100)</f>
        <v>206.72416116426356</v>
      </c>
      <c r="X37" s="104">
        <f>SUM(V37/U37*100)</f>
        <v>99.76533472394237</v>
      </c>
      <c r="Y37" s="106" t="e">
        <f>#REF!+AC37</f>
        <v>#REF!</v>
      </c>
      <c r="Z37" s="102"/>
      <c r="AA37" s="124"/>
      <c r="AB37" s="107"/>
      <c r="AC37" s="104" t="e">
        <f t="shared" si="6"/>
        <v>#DIV/0!</v>
      </c>
      <c r="AD37" s="124"/>
      <c r="AE37" s="63" t="e">
        <f>SUM(S37+Y37)</f>
        <v>#REF!</v>
      </c>
    </row>
    <row r="38" spans="1:31" ht="32.25" customHeight="1">
      <c r="A38" s="9"/>
      <c r="B38" s="5"/>
      <c r="C38" s="49"/>
      <c r="D38" s="49"/>
      <c r="E38" s="19"/>
      <c r="F38" s="19"/>
      <c r="G38" s="17"/>
      <c r="H38" s="17"/>
      <c r="I38" s="49"/>
      <c r="J38" s="19"/>
      <c r="K38" s="19"/>
      <c r="L38" s="19"/>
      <c r="M38" s="19"/>
      <c r="N38" s="19"/>
      <c r="O38" s="48"/>
      <c r="Q38" s="93" t="s">
        <v>266</v>
      </c>
      <c r="R38" s="99" t="s">
        <v>267</v>
      </c>
      <c r="S38" s="106"/>
      <c r="T38" s="106"/>
      <c r="U38" s="124"/>
      <c r="V38" s="124"/>
      <c r="W38" s="104"/>
      <c r="X38" s="104"/>
      <c r="Y38" s="106"/>
      <c r="Z38" s="102">
        <v>98109</v>
      </c>
      <c r="AA38" s="124"/>
      <c r="AB38" s="107">
        <v>95996.16</v>
      </c>
      <c r="AC38" s="104"/>
      <c r="AD38" s="124"/>
      <c r="AE38" s="63"/>
    </row>
    <row r="39" spans="1:31" ht="15.75" customHeight="1">
      <c r="A39" s="9"/>
      <c r="B39" s="5"/>
      <c r="C39" s="49"/>
      <c r="D39" s="49"/>
      <c r="E39" s="19"/>
      <c r="F39" s="19"/>
      <c r="G39" s="17"/>
      <c r="H39" s="17"/>
      <c r="I39" s="49"/>
      <c r="J39" s="19"/>
      <c r="K39" s="19"/>
      <c r="L39" s="19"/>
      <c r="M39" s="19"/>
      <c r="N39" s="19"/>
      <c r="O39" s="48"/>
      <c r="Q39" s="93" t="s">
        <v>279</v>
      </c>
      <c r="R39" s="99" t="s">
        <v>280</v>
      </c>
      <c r="S39" s="106"/>
      <c r="T39" s="106"/>
      <c r="U39" s="124"/>
      <c r="V39" s="124"/>
      <c r="W39" s="104"/>
      <c r="X39" s="104"/>
      <c r="Y39" s="106"/>
      <c r="Z39" s="102">
        <v>159836</v>
      </c>
      <c r="AA39" s="124"/>
      <c r="AB39" s="107"/>
      <c r="AC39" s="104"/>
      <c r="AD39" s="124"/>
      <c r="AE39" s="63"/>
    </row>
    <row r="40" spans="1:31" ht="17.25" customHeight="1">
      <c r="A40" s="9"/>
      <c r="B40" s="5"/>
      <c r="C40" s="49"/>
      <c r="D40" s="49"/>
      <c r="E40" s="19"/>
      <c r="F40" s="19"/>
      <c r="G40" s="17"/>
      <c r="H40" s="17"/>
      <c r="I40" s="49"/>
      <c r="J40" s="19"/>
      <c r="K40" s="19"/>
      <c r="L40" s="19"/>
      <c r="M40" s="19"/>
      <c r="N40" s="19"/>
      <c r="O40" s="48"/>
      <c r="Q40" s="93" t="s">
        <v>279</v>
      </c>
      <c r="R40" s="99" t="s">
        <v>281</v>
      </c>
      <c r="S40" s="106"/>
      <c r="T40" s="106"/>
      <c r="U40" s="124"/>
      <c r="V40" s="124"/>
      <c r="W40" s="104"/>
      <c r="X40" s="104"/>
      <c r="Y40" s="106"/>
      <c r="Z40" s="102">
        <v>815164</v>
      </c>
      <c r="AA40" s="124"/>
      <c r="AB40" s="107"/>
      <c r="AC40" s="104"/>
      <c r="AD40" s="124"/>
      <c r="AE40" s="63"/>
    </row>
    <row r="41" spans="1:31" ht="26.25" customHeight="1">
      <c r="A41" s="9"/>
      <c r="B41" s="5"/>
      <c r="C41" s="49"/>
      <c r="D41" s="49"/>
      <c r="E41" s="19"/>
      <c r="F41" s="19"/>
      <c r="G41" s="17"/>
      <c r="H41" s="17"/>
      <c r="I41" s="49"/>
      <c r="J41" s="19"/>
      <c r="K41" s="19"/>
      <c r="L41" s="19"/>
      <c r="M41" s="19"/>
      <c r="N41" s="19"/>
      <c r="O41" s="48"/>
      <c r="Q41" s="93" t="s">
        <v>172</v>
      </c>
      <c r="R41" s="99" t="s">
        <v>242</v>
      </c>
      <c r="S41" s="106"/>
      <c r="T41" s="106"/>
      <c r="U41" s="124"/>
      <c r="V41" s="124"/>
      <c r="W41" s="104"/>
      <c r="X41" s="104"/>
      <c r="Y41" s="106"/>
      <c r="Z41" s="102">
        <v>3000</v>
      </c>
      <c r="AA41" s="124"/>
      <c r="AB41" s="107">
        <v>3000</v>
      </c>
      <c r="AC41" s="104">
        <f t="shared" si="6"/>
        <v>100</v>
      </c>
      <c r="AD41" s="124"/>
      <c r="AE41" s="63"/>
    </row>
    <row r="42" spans="1:31" ht="45" customHeight="1">
      <c r="A42" s="9"/>
      <c r="B42" s="5"/>
      <c r="C42" s="49"/>
      <c r="D42" s="49"/>
      <c r="E42" s="19"/>
      <c r="F42" s="19"/>
      <c r="G42" s="17"/>
      <c r="H42" s="17"/>
      <c r="I42" s="49"/>
      <c r="J42" s="19"/>
      <c r="K42" s="19"/>
      <c r="L42" s="19"/>
      <c r="M42" s="19"/>
      <c r="N42" s="19"/>
      <c r="O42" s="48"/>
      <c r="Q42" s="93" t="s">
        <v>262</v>
      </c>
      <c r="R42" s="99" t="s">
        <v>263</v>
      </c>
      <c r="S42" s="106"/>
      <c r="T42" s="106"/>
      <c r="U42" s="124"/>
      <c r="V42" s="124"/>
      <c r="W42" s="104"/>
      <c r="X42" s="104"/>
      <c r="Y42" s="106"/>
      <c r="Z42" s="102">
        <v>5450</v>
      </c>
      <c r="AA42" s="124"/>
      <c r="AB42" s="107">
        <v>2950</v>
      </c>
      <c r="AC42" s="104">
        <f t="shared" si="6"/>
        <v>54.12844036697248</v>
      </c>
      <c r="AD42" s="124"/>
      <c r="AE42" s="63"/>
    </row>
    <row r="43" spans="1:31" ht="33" customHeight="1">
      <c r="A43" s="9"/>
      <c r="B43" s="5"/>
      <c r="C43" s="49"/>
      <c r="D43" s="49"/>
      <c r="E43" s="19"/>
      <c r="F43" s="19"/>
      <c r="G43" s="17"/>
      <c r="H43" s="17"/>
      <c r="I43" s="49"/>
      <c r="J43" s="19"/>
      <c r="K43" s="19"/>
      <c r="L43" s="19"/>
      <c r="M43" s="19"/>
      <c r="N43" s="19"/>
      <c r="O43" s="48"/>
      <c r="Q43" s="93" t="s">
        <v>216</v>
      </c>
      <c r="R43" s="99" t="s">
        <v>217</v>
      </c>
      <c r="S43" s="106"/>
      <c r="T43" s="106"/>
      <c r="U43" s="124"/>
      <c r="V43" s="124"/>
      <c r="W43" s="104"/>
      <c r="X43" s="104"/>
      <c r="Y43" s="106"/>
      <c r="Z43" s="102">
        <v>43955</v>
      </c>
      <c r="AA43" s="124"/>
      <c r="AB43" s="107">
        <v>43955</v>
      </c>
      <c r="AC43" s="104">
        <f>SUM(AB43/Z43)*100</f>
        <v>100</v>
      </c>
      <c r="AD43" s="124"/>
      <c r="AE43" s="63"/>
    </row>
    <row r="44" spans="1:33" ht="32.25" customHeight="1">
      <c r="A44" s="9"/>
      <c r="B44" s="5"/>
      <c r="C44" s="49"/>
      <c r="D44" s="49"/>
      <c r="E44" s="19"/>
      <c r="F44" s="19"/>
      <c r="G44" s="17"/>
      <c r="H44" s="17"/>
      <c r="I44" s="49"/>
      <c r="J44" s="19"/>
      <c r="K44" s="19"/>
      <c r="L44" s="19"/>
      <c r="M44" s="19"/>
      <c r="N44" s="19"/>
      <c r="O44" s="48"/>
      <c r="Q44" s="93" t="s">
        <v>260</v>
      </c>
      <c r="R44" s="99" t="s">
        <v>254</v>
      </c>
      <c r="S44" s="106"/>
      <c r="T44" s="106"/>
      <c r="U44" s="124"/>
      <c r="V44" s="124"/>
      <c r="W44" s="104"/>
      <c r="X44" s="104"/>
      <c r="Y44" s="106"/>
      <c r="Z44" s="102">
        <v>144906.61</v>
      </c>
      <c r="AA44" s="124"/>
      <c r="AB44" s="107">
        <v>144906.61</v>
      </c>
      <c r="AC44" s="104">
        <f t="shared" si="6"/>
        <v>100</v>
      </c>
      <c r="AD44" s="124"/>
      <c r="AE44" s="63"/>
      <c r="AG44" s="42"/>
    </row>
    <row r="45" spans="1:31" ht="14.25" customHeight="1">
      <c r="A45" s="9"/>
      <c r="B45" s="5"/>
      <c r="C45" s="48"/>
      <c r="D45" s="48"/>
      <c r="E45" s="17"/>
      <c r="F45" s="17"/>
      <c r="G45" s="17"/>
      <c r="H45" s="17"/>
      <c r="I45" s="50"/>
      <c r="J45" s="17"/>
      <c r="K45" s="17"/>
      <c r="L45" s="17"/>
      <c r="M45" s="17"/>
      <c r="N45" s="17"/>
      <c r="O45" s="48"/>
      <c r="Q45" s="93"/>
      <c r="R45" s="89" t="s">
        <v>29</v>
      </c>
      <c r="S45" s="100"/>
      <c r="T45" s="100"/>
      <c r="U45" s="104"/>
      <c r="V45" s="104"/>
      <c r="W45" s="104"/>
      <c r="X45" s="104"/>
      <c r="Y45" s="131"/>
      <c r="Z45" s="109">
        <f>SUM(Z19:Z44)</f>
        <v>7583995.54</v>
      </c>
      <c r="AA45" s="104"/>
      <c r="AB45" s="103">
        <f>SUM(AB19:AB44)</f>
        <v>1012528.4199999999</v>
      </c>
      <c r="AC45" s="104">
        <f t="shared" si="6"/>
        <v>13.350857271205621</v>
      </c>
      <c r="AD45" s="104"/>
      <c r="AE45" s="63"/>
    </row>
    <row r="46" spans="1:31" ht="12" customHeight="1">
      <c r="A46" s="9"/>
      <c r="B46" s="60" t="s">
        <v>29</v>
      </c>
      <c r="C46" s="49" t="e">
        <f>SUM(C8:C37)</f>
        <v>#DIV/0!</v>
      </c>
      <c r="D46" s="49">
        <f>SUM(D8:D37)</f>
        <v>2789</v>
      </c>
      <c r="E46" s="49">
        <f>SUM(E8:E37)</f>
        <v>5259.2</v>
      </c>
      <c r="F46" s="49">
        <f>SUM(F8:F37)</f>
        <v>5050.1</v>
      </c>
      <c r="G46" s="17">
        <f>SUM(E46/D46*100)</f>
        <v>188.56937970598779</v>
      </c>
      <c r="H46" s="17">
        <f>SUM(F46/E46*100)</f>
        <v>96.02411013081839</v>
      </c>
      <c r="I46" s="49" t="e">
        <f>SUM(I8:I37)</f>
        <v>#DIV/0!</v>
      </c>
      <c r="J46" s="49">
        <f>SUM(J8:J37)</f>
        <v>412.5</v>
      </c>
      <c r="K46" s="49">
        <f>SUM(K8:K37)</f>
        <v>0</v>
      </c>
      <c r="L46" s="49">
        <f>SUM(L8:L37)</f>
        <v>0</v>
      </c>
      <c r="M46" s="26">
        <f>SUM(L46/J46*100)</f>
        <v>0</v>
      </c>
      <c r="N46" s="49">
        <f>SUM(N8:N37)</f>
        <v>0</v>
      </c>
      <c r="O46" s="48" t="e">
        <f aca="true" t="shared" si="9" ref="O46:O54">SUM(C46+I46)</f>
        <v>#DIV/0!</v>
      </c>
      <c r="Q46" s="93"/>
      <c r="R46" s="89" t="s">
        <v>215</v>
      </c>
      <c r="S46" s="106" t="e">
        <f>SUM(S8:S37)</f>
        <v>#DIV/0!</v>
      </c>
      <c r="T46" s="106">
        <f>SUM(T8:T37)</f>
        <v>2789</v>
      </c>
      <c r="U46" s="106">
        <f>SUM(U8:U37)</f>
        <v>5259.2</v>
      </c>
      <c r="V46" s="106">
        <f>SUM(V8:V37)</f>
        <v>5050.1</v>
      </c>
      <c r="W46" s="104">
        <f>SUM(U46/T46*100)</f>
        <v>188.56937970598779</v>
      </c>
      <c r="X46" s="104">
        <f>SUM(V46/U46*100)</f>
        <v>96.02411013081839</v>
      </c>
      <c r="Y46" s="106" t="e">
        <f>SUM(Y8:Y37)</f>
        <v>#REF!</v>
      </c>
      <c r="Z46" s="102"/>
      <c r="AA46" s="106"/>
      <c r="AB46" s="102"/>
      <c r="AC46" s="104"/>
      <c r="AD46" s="106">
        <f>SUM(AD8:AD37)</f>
        <v>0</v>
      </c>
      <c r="AE46" s="63" t="e">
        <f aca="true" t="shared" si="10" ref="AE46:AE54">SUM(S46+Y46)</f>
        <v>#DIV/0!</v>
      </c>
    </row>
    <row r="47" spans="1:31" ht="0.75" customHeight="1" hidden="1">
      <c r="A47" s="9"/>
      <c r="B47" s="4" t="s">
        <v>110</v>
      </c>
      <c r="C47" s="47"/>
      <c r="D47" s="47"/>
      <c r="E47" s="18"/>
      <c r="F47" s="18"/>
      <c r="G47" s="18"/>
      <c r="H47" s="18"/>
      <c r="I47" s="46"/>
      <c r="J47" s="18"/>
      <c r="K47" s="18"/>
      <c r="L47" s="18"/>
      <c r="M47" s="18"/>
      <c r="N47" s="18"/>
      <c r="O47" s="48">
        <f t="shared" si="9"/>
        <v>0</v>
      </c>
      <c r="Q47" s="93" t="s">
        <v>30</v>
      </c>
      <c r="R47" s="99" t="s">
        <v>31</v>
      </c>
      <c r="S47" s="97"/>
      <c r="T47" s="97"/>
      <c r="U47" s="125"/>
      <c r="V47" s="125"/>
      <c r="W47" s="125"/>
      <c r="X47" s="125"/>
      <c r="Y47" s="91"/>
      <c r="Z47" s="132"/>
      <c r="AA47" s="125"/>
      <c r="AB47" s="110"/>
      <c r="AC47" s="104" t="e">
        <f t="shared" si="6"/>
        <v>#DIV/0!</v>
      </c>
      <c r="AD47" s="125"/>
      <c r="AE47" s="63">
        <f t="shared" si="10"/>
        <v>0</v>
      </c>
    </row>
    <row r="48" spans="1:31" ht="15" customHeight="1" hidden="1">
      <c r="A48" s="9" t="s">
        <v>30</v>
      </c>
      <c r="B48" s="5" t="s">
        <v>31</v>
      </c>
      <c r="C48" s="48">
        <f aca="true" t="shared" si="11" ref="C48:C57">E48+H48</f>
        <v>250.3</v>
      </c>
      <c r="D48" s="48">
        <v>113.3</v>
      </c>
      <c r="E48" s="17">
        <v>150.3</v>
      </c>
      <c r="F48" s="17">
        <v>150.3</v>
      </c>
      <c r="G48" s="17">
        <f aca="true" t="shared" si="12" ref="G48:H50">SUM(E48/D48*100)</f>
        <v>132.6566637246249</v>
      </c>
      <c r="H48" s="17">
        <f t="shared" si="12"/>
        <v>100</v>
      </c>
      <c r="I48" s="48">
        <f>J48+M48</f>
        <v>0</v>
      </c>
      <c r="J48" s="17"/>
      <c r="K48" s="21"/>
      <c r="L48" s="21"/>
      <c r="M48" s="17"/>
      <c r="N48" s="21"/>
      <c r="O48" s="48">
        <f t="shared" si="9"/>
        <v>250.3</v>
      </c>
      <c r="Q48" s="93" t="s">
        <v>32</v>
      </c>
      <c r="R48" s="99" t="s">
        <v>33</v>
      </c>
      <c r="S48" s="100">
        <f aca="true" t="shared" si="13" ref="S48:S57">U48+X48</f>
        <v>250.3</v>
      </c>
      <c r="T48" s="100">
        <v>113.3</v>
      </c>
      <c r="U48" s="104">
        <v>150.3</v>
      </c>
      <c r="V48" s="104">
        <v>150.3</v>
      </c>
      <c r="W48" s="104">
        <f aca="true" t="shared" si="14" ref="W48:X50">SUM(U48/T48*100)</f>
        <v>132.6566637246249</v>
      </c>
      <c r="X48" s="104">
        <f t="shared" si="14"/>
        <v>100</v>
      </c>
      <c r="Y48" s="100" t="e">
        <f>#REF!+AC48</f>
        <v>#REF!</v>
      </c>
      <c r="Z48" s="101"/>
      <c r="AA48" s="123"/>
      <c r="AB48" s="126"/>
      <c r="AC48" s="104" t="e">
        <f t="shared" si="6"/>
        <v>#DIV/0!</v>
      </c>
      <c r="AD48" s="123"/>
      <c r="AE48" s="63" t="e">
        <f t="shared" si="10"/>
        <v>#REF!</v>
      </c>
    </row>
    <row r="49" spans="1:31" ht="15" customHeight="1" hidden="1">
      <c r="A49" s="9" t="s">
        <v>32</v>
      </c>
      <c r="B49" s="5" t="s">
        <v>33</v>
      </c>
      <c r="C49" s="49">
        <f t="shared" si="11"/>
        <v>164.5</v>
      </c>
      <c r="D49" s="49">
        <v>59.5</v>
      </c>
      <c r="E49" s="17">
        <v>64.5</v>
      </c>
      <c r="F49" s="17">
        <v>64.5</v>
      </c>
      <c r="G49" s="17">
        <f t="shared" si="12"/>
        <v>108.40336134453781</v>
      </c>
      <c r="H49" s="17">
        <f t="shared" si="12"/>
        <v>100</v>
      </c>
      <c r="I49" s="48">
        <f>J49+M49</f>
        <v>0</v>
      </c>
      <c r="J49" s="17"/>
      <c r="K49" s="21"/>
      <c r="L49" s="21"/>
      <c r="M49" s="17"/>
      <c r="N49" s="21"/>
      <c r="O49" s="48">
        <f t="shared" si="9"/>
        <v>164.5</v>
      </c>
      <c r="Q49" s="93" t="s">
        <v>126</v>
      </c>
      <c r="R49" s="99" t="s">
        <v>127</v>
      </c>
      <c r="S49" s="106">
        <f t="shared" si="13"/>
        <v>164.5</v>
      </c>
      <c r="T49" s="106">
        <v>59.5</v>
      </c>
      <c r="U49" s="104">
        <v>64.5</v>
      </c>
      <c r="V49" s="104">
        <v>64.5</v>
      </c>
      <c r="W49" s="104">
        <f t="shared" si="14"/>
        <v>108.40336134453781</v>
      </c>
      <c r="X49" s="104">
        <f t="shared" si="14"/>
        <v>100</v>
      </c>
      <c r="Y49" s="100" t="e">
        <f>#REF!+AC49</f>
        <v>#REF!</v>
      </c>
      <c r="Z49" s="101"/>
      <c r="AA49" s="123"/>
      <c r="AB49" s="126"/>
      <c r="AC49" s="104" t="e">
        <f t="shared" si="6"/>
        <v>#DIV/0!</v>
      </c>
      <c r="AD49" s="123"/>
      <c r="AE49" s="63" t="e">
        <f t="shared" si="10"/>
        <v>#REF!</v>
      </c>
    </row>
    <row r="50" spans="1:31" ht="15" customHeight="1" hidden="1">
      <c r="A50" s="9" t="s">
        <v>126</v>
      </c>
      <c r="B50" s="5" t="s">
        <v>127</v>
      </c>
      <c r="C50" s="49">
        <f t="shared" si="11"/>
        <v>115</v>
      </c>
      <c r="D50" s="49">
        <v>10</v>
      </c>
      <c r="E50" s="17">
        <v>15</v>
      </c>
      <c r="F50" s="17">
        <v>15</v>
      </c>
      <c r="G50" s="17">
        <f t="shared" si="12"/>
        <v>150</v>
      </c>
      <c r="H50" s="17">
        <f t="shared" si="12"/>
        <v>100</v>
      </c>
      <c r="I50" s="48"/>
      <c r="J50" s="17"/>
      <c r="K50" s="21"/>
      <c r="L50" s="21"/>
      <c r="M50" s="17"/>
      <c r="N50" s="21"/>
      <c r="O50" s="48">
        <f t="shared" si="9"/>
        <v>115</v>
      </c>
      <c r="Q50" s="93" t="s">
        <v>128</v>
      </c>
      <c r="R50" s="99" t="s">
        <v>129</v>
      </c>
      <c r="S50" s="106">
        <f t="shared" si="13"/>
        <v>115</v>
      </c>
      <c r="T50" s="106">
        <v>10</v>
      </c>
      <c r="U50" s="104">
        <v>15</v>
      </c>
      <c r="V50" s="104">
        <v>15</v>
      </c>
      <c r="W50" s="104">
        <f t="shared" si="14"/>
        <v>150</v>
      </c>
      <c r="X50" s="104">
        <f t="shared" si="14"/>
        <v>100</v>
      </c>
      <c r="Y50" s="100"/>
      <c r="Z50" s="101"/>
      <c r="AA50" s="123"/>
      <c r="AB50" s="126"/>
      <c r="AC50" s="104" t="e">
        <f t="shared" si="6"/>
        <v>#DIV/0!</v>
      </c>
      <c r="AD50" s="123"/>
      <c r="AE50" s="63">
        <f t="shared" si="10"/>
        <v>115</v>
      </c>
    </row>
    <row r="51" spans="1:31" ht="15" customHeight="1" hidden="1">
      <c r="A51" s="9" t="s">
        <v>128</v>
      </c>
      <c r="B51" s="5" t="s">
        <v>129</v>
      </c>
      <c r="C51" s="49">
        <f t="shared" si="11"/>
        <v>0</v>
      </c>
      <c r="D51" s="49">
        <v>8</v>
      </c>
      <c r="E51" s="17"/>
      <c r="F51" s="17"/>
      <c r="G51" s="17">
        <f aca="true" t="shared" si="15" ref="G51:G57">SUM(E51/D51*100)</f>
        <v>0</v>
      </c>
      <c r="H51" s="17"/>
      <c r="I51" s="48"/>
      <c r="J51" s="17"/>
      <c r="K51" s="21"/>
      <c r="L51" s="21"/>
      <c r="M51" s="17"/>
      <c r="N51" s="21"/>
      <c r="O51" s="48">
        <f t="shared" si="9"/>
        <v>0</v>
      </c>
      <c r="Q51" s="93" t="s">
        <v>28</v>
      </c>
      <c r="R51" s="99" t="s">
        <v>130</v>
      </c>
      <c r="S51" s="106">
        <f t="shared" si="13"/>
        <v>0</v>
      </c>
      <c r="T51" s="106">
        <v>8</v>
      </c>
      <c r="U51" s="104"/>
      <c r="V51" s="104"/>
      <c r="W51" s="104">
        <f aca="true" t="shared" si="16" ref="W51:W57">SUM(U51/T51*100)</f>
        <v>0</v>
      </c>
      <c r="X51" s="104"/>
      <c r="Y51" s="100"/>
      <c r="Z51" s="101"/>
      <c r="AA51" s="123"/>
      <c r="AB51" s="126"/>
      <c r="AC51" s="104" t="e">
        <f t="shared" si="6"/>
        <v>#DIV/0!</v>
      </c>
      <c r="AD51" s="123"/>
      <c r="AE51" s="63">
        <f t="shared" si="10"/>
        <v>0</v>
      </c>
    </row>
    <row r="52" spans="1:31" ht="15" customHeight="1" hidden="1">
      <c r="A52" s="9" t="s">
        <v>28</v>
      </c>
      <c r="B52" s="5" t="s">
        <v>130</v>
      </c>
      <c r="C52" s="49">
        <f t="shared" si="11"/>
        <v>118.1</v>
      </c>
      <c r="D52" s="49">
        <v>18.1</v>
      </c>
      <c r="E52" s="17">
        <v>18.1</v>
      </c>
      <c r="F52" s="17">
        <v>18.1</v>
      </c>
      <c r="G52" s="17">
        <f t="shared" si="15"/>
        <v>100</v>
      </c>
      <c r="H52" s="17">
        <f aca="true" t="shared" si="17" ref="H52:H57">SUM(F52/E52*100)</f>
        <v>100</v>
      </c>
      <c r="I52" s="48"/>
      <c r="J52" s="17"/>
      <c r="K52" s="21"/>
      <c r="L52" s="21"/>
      <c r="M52" s="17"/>
      <c r="N52" s="21"/>
      <c r="O52" s="48">
        <f t="shared" si="9"/>
        <v>118.1</v>
      </c>
      <c r="Q52" s="93" t="s">
        <v>34</v>
      </c>
      <c r="R52" s="99" t="s">
        <v>125</v>
      </c>
      <c r="S52" s="106">
        <f t="shared" si="13"/>
        <v>118.1</v>
      </c>
      <c r="T52" s="106">
        <v>18.1</v>
      </c>
      <c r="U52" s="104">
        <v>18.1</v>
      </c>
      <c r="V52" s="104">
        <v>18.1</v>
      </c>
      <c r="W52" s="104">
        <f t="shared" si="16"/>
        <v>100</v>
      </c>
      <c r="X52" s="104">
        <f aca="true" t="shared" si="18" ref="X52:X57">SUM(V52/U52*100)</f>
        <v>100</v>
      </c>
      <c r="Y52" s="100"/>
      <c r="Z52" s="101"/>
      <c r="AA52" s="123"/>
      <c r="AB52" s="126"/>
      <c r="AC52" s="104" t="e">
        <f t="shared" si="6"/>
        <v>#DIV/0!</v>
      </c>
      <c r="AD52" s="123"/>
      <c r="AE52" s="63">
        <f t="shared" si="10"/>
        <v>118.1</v>
      </c>
    </row>
    <row r="53" spans="1:31" ht="15" customHeight="1" hidden="1">
      <c r="A53" s="9" t="s">
        <v>34</v>
      </c>
      <c r="B53" s="5" t="s">
        <v>125</v>
      </c>
      <c r="C53" s="49">
        <f t="shared" si="11"/>
        <v>164.4</v>
      </c>
      <c r="D53" s="49">
        <v>54.4</v>
      </c>
      <c r="E53" s="17">
        <v>64.4</v>
      </c>
      <c r="F53" s="17">
        <v>64.4</v>
      </c>
      <c r="G53" s="17">
        <f t="shared" si="15"/>
        <v>118.38235294117649</v>
      </c>
      <c r="H53" s="17">
        <f t="shared" si="17"/>
        <v>100</v>
      </c>
      <c r="I53" s="48">
        <f>J53+M53</f>
        <v>0</v>
      </c>
      <c r="J53" s="17"/>
      <c r="K53" s="21"/>
      <c r="L53" s="21"/>
      <c r="M53" s="17"/>
      <c r="N53" s="21"/>
      <c r="O53" s="48">
        <f t="shared" si="9"/>
        <v>164.4</v>
      </c>
      <c r="Q53" s="93" t="s">
        <v>13</v>
      </c>
      <c r="R53" s="99" t="s">
        <v>37</v>
      </c>
      <c r="S53" s="106">
        <f t="shared" si="13"/>
        <v>164.4</v>
      </c>
      <c r="T53" s="106">
        <v>54.4</v>
      </c>
      <c r="U53" s="104">
        <v>64.4</v>
      </c>
      <c r="V53" s="104">
        <v>64.4</v>
      </c>
      <c r="W53" s="104">
        <f t="shared" si="16"/>
        <v>118.38235294117649</v>
      </c>
      <c r="X53" s="104">
        <f t="shared" si="18"/>
        <v>100</v>
      </c>
      <c r="Y53" s="100" t="e">
        <f>#REF!+AC53</f>
        <v>#REF!</v>
      </c>
      <c r="Z53" s="101"/>
      <c r="AA53" s="123"/>
      <c r="AB53" s="126"/>
      <c r="AC53" s="104" t="e">
        <f t="shared" si="6"/>
        <v>#DIV/0!</v>
      </c>
      <c r="AD53" s="123"/>
      <c r="AE53" s="63" t="e">
        <f t="shared" si="10"/>
        <v>#REF!</v>
      </c>
    </row>
    <row r="54" spans="1:31" ht="15" customHeight="1" hidden="1">
      <c r="A54" s="9" t="s">
        <v>13</v>
      </c>
      <c r="B54" s="5" t="s">
        <v>37</v>
      </c>
      <c r="C54" s="48" t="e">
        <f t="shared" si="11"/>
        <v>#DIV/0!</v>
      </c>
      <c r="D54" s="48"/>
      <c r="E54" s="17"/>
      <c r="F54" s="17"/>
      <c r="G54" s="17" t="e">
        <f t="shared" si="15"/>
        <v>#DIV/0!</v>
      </c>
      <c r="H54" s="17" t="e">
        <f t="shared" si="17"/>
        <v>#DIV/0!</v>
      </c>
      <c r="I54" s="50">
        <f>SUM(J54,M54)</f>
        <v>0</v>
      </c>
      <c r="J54" s="17"/>
      <c r="K54" s="17"/>
      <c r="L54" s="17"/>
      <c r="M54" s="17"/>
      <c r="N54" s="17"/>
      <c r="O54" s="48" t="e">
        <f t="shared" si="9"/>
        <v>#DIV/0!</v>
      </c>
      <c r="Q54" s="93" t="s">
        <v>103</v>
      </c>
      <c r="R54" s="99" t="s">
        <v>116</v>
      </c>
      <c r="S54" s="100" t="e">
        <f t="shared" si="13"/>
        <v>#DIV/0!</v>
      </c>
      <c r="T54" s="100"/>
      <c r="U54" s="104"/>
      <c r="V54" s="104"/>
      <c r="W54" s="104" t="e">
        <f t="shared" si="16"/>
        <v>#DIV/0!</v>
      </c>
      <c r="X54" s="104" t="e">
        <f t="shared" si="18"/>
        <v>#DIV/0!</v>
      </c>
      <c r="Y54" s="131" t="e">
        <f>SUM(#REF!,AC54)</f>
        <v>#REF!</v>
      </c>
      <c r="Z54" s="109"/>
      <c r="AA54" s="104"/>
      <c r="AB54" s="103"/>
      <c r="AC54" s="104" t="e">
        <f t="shared" si="6"/>
        <v>#DIV/0!</v>
      </c>
      <c r="AD54" s="104"/>
      <c r="AE54" s="63" t="e">
        <f t="shared" si="10"/>
        <v>#DIV/0!</v>
      </c>
    </row>
    <row r="55" spans="1:31" ht="15" customHeight="1" hidden="1">
      <c r="A55" s="9" t="s">
        <v>103</v>
      </c>
      <c r="B55" s="5" t="s">
        <v>116</v>
      </c>
      <c r="C55" s="48" t="e">
        <f t="shared" si="11"/>
        <v>#DIV/0!</v>
      </c>
      <c r="D55" s="48"/>
      <c r="E55" s="17"/>
      <c r="F55" s="17"/>
      <c r="G55" s="17" t="e">
        <f t="shared" si="15"/>
        <v>#DIV/0!</v>
      </c>
      <c r="H55" s="17" t="e">
        <f t="shared" si="17"/>
        <v>#DIV/0!</v>
      </c>
      <c r="I55" s="50"/>
      <c r="J55" s="17"/>
      <c r="K55" s="17"/>
      <c r="L55" s="17"/>
      <c r="M55" s="17"/>
      <c r="N55" s="17"/>
      <c r="O55" s="48"/>
      <c r="Q55" s="93" t="s">
        <v>113</v>
      </c>
      <c r="R55" s="99" t="s">
        <v>114</v>
      </c>
      <c r="S55" s="100" t="e">
        <f t="shared" si="13"/>
        <v>#DIV/0!</v>
      </c>
      <c r="T55" s="100"/>
      <c r="U55" s="104"/>
      <c r="V55" s="104"/>
      <c r="W55" s="104" t="e">
        <f t="shared" si="16"/>
        <v>#DIV/0!</v>
      </c>
      <c r="X55" s="104" t="e">
        <f t="shared" si="18"/>
        <v>#DIV/0!</v>
      </c>
      <c r="Y55" s="131"/>
      <c r="Z55" s="109"/>
      <c r="AA55" s="104"/>
      <c r="AB55" s="103"/>
      <c r="AC55" s="104" t="e">
        <f t="shared" si="6"/>
        <v>#DIV/0!</v>
      </c>
      <c r="AD55" s="104"/>
      <c r="AE55" s="63"/>
    </row>
    <row r="56" spans="1:31" ht="15" customHeight="1" hidden="1">
      <c r="A56" s="9" t="s">
        <v>113</v>
      </c>
      <c r="B56" s="5" t="s">
        <v>114</v>
      </c>
      <c r="C56" s="48" t="e">
        <f t="shared" si="11"/>
        <v>#DIV/0!</v>
      </c>
      <c r="D56" s="48"/>
      <c r="E56" s="17"/>
      <c r="F56" s="17"/>
      <c r="G56" s="17" t="e">
        <f t="shared" si="15"/>
        <v>#DIV/0!</v>
      </c>
      <c r="H56" s="17" t="e">
        <f t="shared" si="17"/>
        <v>#DIV/0!</v>
      </c>
      <c r="I56" s="50"/>
      <c r="J56" s="17"/>
      <c r="K56" s="17"/>
      <c r="L56" s="17"/>
      <c r="M56" s="17"/>
      <c r="N56" s="17"/>
      <c r="O56" s="48"/>
      <c r="Q56" s="93" t="s">
        <v>104</v>
      </c>
      <c r="R56" s="99" t="s">
        <v>105</v>
      </c>
      <c r="S56" s="100" t="e">
        <f t="shared" si="13"/>
        <v>#DIV/0!</v>
      </c>
      <c r="T56" s="100"/>
      <c r="U56" s="104"/>
      <c r="V56" s="104"/>
      <c r="W56" s="104" t="e">
        <f t="shared" si="16"/>
        <v>#DIV/0!</v>
      </c>
      <c r="X56" s="104" t="e">
        <f t="shared" si="18"/>
        <v>#DIV/0!</v>
      </c>
      <c r="Y56" s="131"/>
      <c r="Z56" s="109"/>
      <c r="AA56" s="104"/>
      <c r="AB56" s="103"/>
      <c r="AC56" s="104" t="e">
        <f t="shared" si="6"/>
        <v>#DIV/0!</v>
      </c>
      <c r="AD56" s="104"/>
      <c r="AE56" s="63"/>
    </row>
    <row r="57" spans="1:31" ht="15" customHeight="1" hidden="1">
      <c r="A57" s="9" t="s">
        <v>104</v>
      </c>
      <c r="B57" s="5" t="s">
        <v>105</v>
      </c>
      <c r="C57" s="49" t="e">
        <f t="shared" si="11"/>
        <v>#DIV/0!</v>
      </c>
      <c r="D57" s="49"/>
      <c r="E57" s="17"/>
      <c r="F57" s="17"/>
      <c r="G57" s="17" t="e">
        <f t="shared" si="15"/>
        <v>#DIV/0!</v>
      </c>
      <c r="H57" s="17" t="e">
        <f t="shared" si="17"/>
        <v>#DIV/0!</v>
      </c>
      <c r="I57" s="50">
        <f>SUM(J57,M57)</f>
        <v>0</v>
      </c>
      <c r="J57" s="17"/>
      <c r="K57" s="17"/>
      <c r="L57" s="17"/>
      <c r="M57" s="17"/>
      <c r="N57" s="17"/>
      <c r="O57" s="48" t="e">
        <f>SUM(C57+I57)</f>
        <v>#DIV/0!</v>
      </c>
      <c r="Q57" s="93" t="s">
        <v>155</v>
      </c>
      <c r="R57" s="99" t="s">
        <v>186</v>
      </c>
      <c r="S57" s="106" t="e">
        <f t="shared" si="13"/>
        <v>#DIV/0!</v>
      </c>
      <c r="T57" s="106"/>
      <c r="U57" s="104"/>
      <c r="V57" s="104"/>
      <c r="W57" s="104" t="e">
        <f t="shared" si="16"/>
        <v>#DIV/0!</v>
      </c>
      <c r="X57" s="104" t="e">
        <f t="shared" si="18"/>
        <v>#DIV/0!</v>
      </c>
      <c r="Y57" s="131" t="e">
        <f>SUM(#REF!,AC57)</f>
        <v>#REF!</v>
      </c>
      <c r="Z57" s="109"/>
      <c r="AA57" s="104"/>
      <c r="AB57" s="103"/>
      <c r="AC57" s="104" t="e">
        <f t="shared" si="6"/>
        <v>#DIV/0!</v>
      </c>
      <c r="AD57" s="104"/>
      <c r="AE57" s="63" t="e">
        <f>SUM(S57+Y57)</f>
        <v>#DIV/0!</v>
      </c>
    </row>
    <row r="58" spans="1:31" ht="15" customHeight="1" hidden="1">
      <c r="A58" s="9" t="s">
        <v>155</v>
      </c>
      <c r="B58" s="5" t="s">
        <v>186</v>
      </c>
      <c r="C58" s="49"/>
      <c r="D58" s="49"/>
      <c r="E58" s="17">
        <v>3002.2</v>
      </c>
      <c r="F58" s="17"/>
      <c r="G58" s="17"/>
      <c r="H58" s="17"/>
      <c r="I58" s="50"/>
      <c r="J58" s="17"/>
      <c r="K58" s="17"/>
      <c r="L58" s="17"/>
      <c r="M58" s="17"/>
      <c r="N58" s="17"/>
      <c r="O58" s="48"/>
      <c r="Q58" s="93" t="s">
        <v>16</v>
      </c>
      <c r="R58" s="99" t="s">
        <v>39</v>
      </c>
      <c r="S58" s="106"/>
      <c r="T58" s="106"/>
      <c r="U58" s="104">
        <v>3002.2</v>
      </c>
      <c r="V58" s="104"/>
      <c r="W58" s="104"/>
      <c r="X58" s="104"/>
      <c r="Y58" s="131"/>
      <c r="Z58" s="109"/>
      <c r="AA58" s="104"/>
      <c r="AB58" s="103"/>
      <c r="AC58" s="104" t="e">
        <f t="shared" si="6"/>
        <v>#DIV/0!</v>
      </c>
      <c r="AD58" s="104"/>
      <c r="AE58" s="63"/>
    </row>
    <row r="59" spans="1:31" ht="15" customHeight="1" hidden="1">
      <c r="A59" s="9" t="s">
        <v>16</v>
      </c>
      <c r="B59" s="5" t="s">
        <v>39</v>
      </c>
      <c r="C59" s="48">
        <f>E59+H59</f>
        <v>4542.8</v>
      </c>
      <c r="D59" s="48">
        <v>4442.8</v>
      </c>
      <c r="E59" s="48">
        <v>4442.8</v>
      </c>
      <c r="F59" s="48">
        <v>4442.8</v>
      </c>
      <c r="G59" s="17">
        <f>SUM(E59/D59*100)</f>
        <v>100</v>
      </c>
      <c r="H59" s="17">
        <f>SUM(F59/E59*100)</f>
        <v>100</v>
      </c>
      <c r="I59" s="50">
        <f>SUM(J59,M59)</f>
        <v>0</v>
      </c>
      <c r="J59" s="17"/>
      <c r="K59" s="17"/>
      <c r="L59" s="17"/>
      <c r="M59" s="17"/>
      <c r="N59" s="17"/>
      <c r="O59" s="48">
        <f>SUM(C59+I59)</f>
        <v>4542.8</v>
      </c>
      <c r="Q59" s="93"/>
      <c r="R59" s="89" t="s">
        <v>29</v>
      </c>
      <c r="S59" s="100">
        <f>U59+X59</f>
        <v>4542.8</v>
      </c>
      <c r="T59" s="100">
        <v>4442.8</v>
      </c>
      <c r="U59" s="100">
        <v>4442.8</v>
      </c>
      <c r="V59" s="100">
        <v>4442.8</v>
      </c>
      <c r="W59" s="104">
        <f>SUM(U59/T59*100)</f>
        <v>100</v>
      </c>
      <c r="X59" s="104">
        <f>SUM(V59/U59*100)</f>
        <v>100</v>
      </c>
      <c r="Y59" s="131" t="e">
        <f>SUM(#REF!,AC59)</f>
        <v>#REF!</v>
      </c>
      <c r="Z59" s="109"/>
      <c r="AA59" s="104"/>
      <c r="AB59" s="103"/>
      <c r="AC59" s="104" t="e">
        <f t="shared" si="6"/>
        <v>#DIV/0!</v>
      </c>
      <c r="AD59" s="104"/>
      <c r="AE59" s="63" t="e">
        <f>SUM(S59+Y59)</f>
        <v>#REF!</v>
      </c>
    </row>
    <row r="60" spans="1:31" ht="15" customHeight="1" hidden="1">
      <c r="A60" s="9"/>
      <c r="B60" s="60" t="s">
        <v>29</v>
      </c>
      <c r="C60" s="48" t="e">
        <f>SUM(C48:C59)</f>
        <v>#DIV/0!</v>
      </c>
      <c r="D60" s="48">
        <f>SUM(D48:D59)</f>
        <v>4706.1</v>
      </c>
      <c r="E60" s="48">
        <f>SUM(E48:E59)</f>
        <v>7757.3</v>
      </c>
      <c r="F60" s="48">
        <f>SUM(F48:F59)</f>
        <v>4755.1</v>
      </c>
      <c r="G60" s="17">
        <f>SUM(E60/D60*100)</f>
        <v>164.83500138118612</v>
      </c>
      <c r="H60" s="17">
        <f>SUM(F60/E60*100)</f>
        <v>61.29838990370361</v>
      </c>
      <c r="I60" s="48">
        <f>SUM(I48:I54)</f>
        <v>0</v>
      </c>
      <c r="J60" s="48">
        <f>SUM(J48:J54)</f>
        <v>0</v>
      </c>
      <c r="K60" s="48">
        <f>SUM(K48:K54)</f>
        <v>0</v>
      </c>
      <c r="L60" s="48">
        <f>SUM(L48:L54)</f>
        <v>0</v>
      </c>
      <c r="M60" s="48">
        <f>SUM(M48:M54)</f>
        <v>0</v>
      </c>
      <c r="N60" s="48">
        <f>SUM(N49:N54)</f>
        <v>0</v>
      </c>
      <c r="O60" s="48" t="e">
        <f>SUM(O48:O59)</f>
        <v>#DIV/0!</v>
      </c>
      <c r="Q60" s="93"/>
      <c r="R60" s="89" t="s">
        <v>107</v>
      </c>
      <c r="S60" s="100" t="e">
        <f>SUM(S48:S59)</f>
        <v>#DIV/0!</v>
      </c>
      <c r="T60" s="100">
        <f>SUM(T48:T59)</f>
        <v>4706.1</v>
      </c>
      <c r="U60" s="100">
        <f>SUM(U48:U59)</f>
        <v>7757.3</v>
      </c>
      <c r="V60" s="100">
        <f>SUM(V48:V59)</f>
        <v>4755.1</v>
      </c>
      <c r="W60" s="104">
        <f>SUM(U60/T60*100)</f>
        <v>164.83500138118612</v>
      </c>
      <c r="X60" s="104">
        <f>SUM(V60/U60*100)</f>
        <v>61.29838990370361</v>
      </c>
      <c r="Y60" s="100" t="e">
        <f>SUM(Y48:Y54)</f>
        <v>#REF!</v>
      </c>
      <c r="Z60" s="101"/>
      <c r="AA60" s="100">
        <f>SUM(AA48:AA54)</f>
        <v>0</v>
      </c>
      <c r="AB60" s="101">
        <f>SUM(AB48:AB54)</f>
        <v>0</v>
      </c>
      <c r="AC60" s="104" t="e">
        <f t="shared" si="6"/>
        <v>#DIV/0!</v>
      </c>
      <c r="AD60" s="100">
        <f>SUM(AD49:AD54)</f>
        <v>0</v>
      </c>
      <c r="AE60" s="63" t="e">
        <f>SUM(AE48:AE59)</f>
        <v>#REF!</v>
      </c>
    </row>
    <row r="61" spans="1:31" ht="15" customHeight="1">
      <c r="A61" s="9"/>
      <c r="B61" s="60"/>
      <c r="C61" s="48"/>
      <c r="D61" s="48"/>
      <c r="E61" s="48"/>
      <c r="F61" s="48"/>
      <c r="G61" s="17"/>
      <c r="H61" s="17"/>
      <c r="I61" s="48"/>
      <c r="J61" s="48"/>
      <c r="K61" s="48"/>
      <c r="L61" s="48"/>
      <c r="M61" s="48"/>
      <c r="N61" s="48"/>
      <c r="O61" s="48"/>
      <c r="Q61" s="93" t="s">
        <v>1</v>
      </c>
      <c r="R61" s="99" t="s">
        <v>2</v>
      </c>
      <c r="S61" s="100"/>
      <c r="T61" s="100"/>
      <c r="U61" s="100"/>
      <c r="V61" s="100"/>
      <c r="W61" s="104"/>
      <c r="X61" s="104"/>
      <c r="Y61" s="100"/>
      <c r="Z61" s="101">
        <v>23994</v>
      </c>
      <c r="AA61" s="100"/>
      <c r="AB61" s="101"/>
      <c r="AC61" s="104"/>
      <c r="AD61" s="100"/>
      <c r="AE61" s="63"/>
    </row>
    <row r="62" spans="1:31" ht="12.75" customHeight="1">
      <c r="A62" s="9"/>
      <c r="B62" s="4" t="s">
        <v>107</v>
      </c>
      <c r="C62" s="51"/>
      <c r="D62" s="51"/>
      <c r="E62" s="20"/>
      <c r="F62" s="20"/>
      <c r="G62" s="20"/>
      <c r="H62" s="20"/>
      <c r="I62" s="51"/>
      <c r="J62" s="20"/>
      <c r="K62" s="20"/>
      <c r="L62" s="20"/>
      <c r="M62" s="20"/>
      <c r="N62" s="20"/>
      <c r="O62" s="48">
        <f aca="true" t="shared" si="19" ref="O62:O68">SUM(C62+I62)</f>
        <v>0</v>
      </c>
      <c r="Q62" s="93" t="s">
        <v>40</v>
      </c>
      <c r="R62" s="99" t="s">
        <v>41</v>
      </c>
      <c r="S62" s="113"/>
      <c r="T62" s="113"/>
      <c r="U62" s="127"/>
      <c r="V62" s="127"/>
      <c r="W62" s="127"/>
      <c r="X62" s="127"/>
      <c r="Y62" s="113"/>
      <c r="Z62" s="112">
        <v>1379723.44</v>
      </c>
      <c r="AA62" s="127"/>
      <c r="AB62" s="107">
        <v>367354.49</v>
      </c>
      <c r="AC62" s="104">
        <f t="shared" si="6"/>
        <v>26.625226429435745</v>
      </c>
      <c r="AD62" s="127"/>
      <c r="AE62" s="63">
        <f aca="true" t="shared" si="20" ref="AE62:AE68">SUM(S62+Y62)</f>
        <v>0</v>
      </c>
    </row>
    <row r="63" spans="1:31" ht="12.75" customHeight="1">
      <c r="A63" s="9" t="s">
        <v>40</v>
      </c>
      <c r="B63" s="5" t="s">
        <v>41</v>
      </c>
      <c r="C63" s="49">
        <f aca="true" t="shared" si="21" ref="C63:C70">E63+H63</f>
        <v>3998.3501529051987</v>
      </c>
      <c r="D63" s="49">
        <v>3086.6</v>
      </c>
      <c r="E63" s="19">
        <v>3924</v>
      </c>
      <c r="F63" s="19">
        <v>2917.5</v>
      </c>
      <c r="G63" s="17">
        <f aca="true" t="shared" si="22" ref="G63:H68">SUM(E63/D63*100)</f>
        <v>127.1301755977451</v>
      </c>
      <c r="H63" s="17">
        <f t="shared" si="22"/>
        <v>74.35015290519877</v>
      </c>
      <c r="I63" s="49">
        <f aca="true" t="shared" si="23" ref="I63:I68">J63+M63</f>
        <v>339.8125</v>
      </c>
      <c r="J63" s="19">
        <v>320</v>
      </c>
      <c r="K63" s="19"/>
      <c r="L63" s="19">
        <v>63.4</v>
      </c>
      <c r="M63" s="17">
        <f>SUM(L63/J63*100)</f>
        <v>19.8125</v>
      </c>
      <c r="N63" s="19"/>
      <c r="O63" s="48">
        <f t="shared" si="19"/>
        <v>4338.162652905199</v>
      </c>
      <c r="Q63" s="93" t="s">
        <v>42</v>
      </c>
      <c r="R63" s="99" t="s">
        <v>43</v>
      </c>
      <c r="S63" s="106">
        <f aca="true" t="shared" si="24" ref="S63:S70">U63+X63</f>
        <v>3998.3501529051987</v>
      </c>
      <c r="T63" s="106">
        <v>3086.6</v>
      </c>
      <c r="U63" s="124">
        <v>3924</v>
      </c>
      <c r="V63" s="124">
        <v>2917.5</v>
      </c>
      <c r="W63" s="104">
        <f aca="true" t="shared" si="25" ref="W63:X68">SUM(U63/T63*100)</f>
        <v>127.1301755977451</v>
      </c>
      <c r="X63" s="104">
        <f t="shared" si="25"/>
        <v>74.35015290519877</v>
      </c>
      <c r="Y63" s="106" t="e">
        <f>#REF!+AC63</f>
        <v>#REF!</v>
      </c>
      <c r="Z63" s="102">
        <v>1000138.76</v>
      </c>
      <c r="AA63" s="124"/>
      <c r="AB63" s="107">
        <v>41262</v>
      </c>
      <c r="AC63" s="104">
        <f t="shared" si="6"/>
        <v>4.125627527924225</v>
      </c>
      <c r="AD63" s="124"/>
      <c r="AE63" s="63" t="e">
        <f t="shared" si="20"/>
        <v>#REF!</v>
      </c>
    </row>
    <row r="64" spans="1:31" ht="15" customHeight="1" hidden="1">
      <c r="A64" s="9" t="s">
        <v>44</v>
      </c>
      <c r="B64" s="5" t="s">
        <v>45</v>
      </c>
      <c r="C64" s="49">
        <f t="shared" si="21"/>
        <v>126.46470588235294</v>
      </c>
      <c r="D64" s="49">
        <v>26</v>
      </c>
      <c r="E64" s="19">
        <v>27.2</v>
      </c>
      <c r="F64" s="19">
        <v>27</v>
      </c>
      <c r="G64" s="17">
        <f t="shared" si="22"/>
        <v>104.61538461538463</v>
      </c>
      <c r="H64" s="17">
        <f t="shared" si="22"/>
        <v>99.26470588235294</v>
      </c>
      <c r="I64" s="49">
        <f t="shared" si="23"/>
        <v>0</v>
      </c>
      <c r="J64" s="19"/>
      <c r="K64" s="19"/>
      <c r="L64" s="19"/>
      <c r="M64" s="19"/>
      <c r="N64" s="19"/>
      <c r="O64" s="48">
        <f t="shared" si="19"/>
        <v>126.46470588235294</v>
      </c>
      <c r="Q64" s="93" t="s">
        <v>46</v>
      </c>
      <c r="R64" s="99" t="s">
        <v>47</v>
      </c>
      <c r="S64" s="106">
        <f t="shared" si="24"/>
        <v>126.46470588235294</v>
      </c>
      <c r="T64" s="106">
        <v>26</v>
      </c>
      <c r="U64" s="124">
        <v>27.2</v>
      </c>
      <c r="V64" s="124">
        <v>27</v>
      </c>
      <c r="W64" s="104">
        <f t="shared" si="25"/>
        <v>104.61538461538463</v>
      </c>
      <c r="X64" s="104">
        <f t="shared" si="25"/>
        <v>99.26470588235294</v>
      </c>
      <c r="Y64" s="106" t="e">
        <f>#REF!+AC64</f>
        <v>#REF!</v>
      </c>
      <c r="Z64" s="102"/>
      <c r="AA64" s="124"/>
      <c r="AB64" s="107"/>
      <c r="AC64" s="104" t="e">
        <f t="shared" si="6"/>
        <v>#DIV/0!</v>
      </c>
      <c r="AD64" s="124"/>
      <c r="AE64" s="63" t="e">
        <f t="shared" si="20"/>
        <v>#REF!</v>
      </c>
    </row>
    <row r="65" spans="1:31" ht="15" customHeight="1" hidden="1">
      <c r="A65" s="9" t="s">
        <v>46</v>
      </c>
      <c r="B65" s="5" t="s">
        <v>47</v>
      </c>
      <c r="C65" s="49">
        <f t="shared" si="21"/>
        <v>464.6382440880674</v>
      </c>
      <c r="D65" s="49">
        <v>328.9</v>
      </c>
      <c r="E65" s="19">
        <v>367.9</v>
      </c>
      <c r="F65" s="19">
        <v>355.9</v>
      </c>
      <c r="G65" s="17">
        <f t="shared" si="22"/>
        <v>111.85770750988142</v>
      </c>
      <c r="H65" s="17">
        <f t="shared" si="22"/>
        <v>96.7382440880674</v>
      </c>
      <c r="I65" s="49">
        <f t="shared" si="23"/>
        <v>0</v>
      </c>
      <c r="J65" s="19"/>
      <c r="K65" s="19"/>
      <c r="L65" s="19"/>
      <c r="M65" s="19"/>
      <c r="N65" s="19"/>
      <c r="O65" s="48">
        <f t="shared" si="19"/>
        <v>464.6382440880674</v>
      </c>
      <c r="Q65" s="93" t="s">
        <v>48</v>
      </c>
      <c r="R65" s="99" t="s">
        <v>49</v>
      </c>
      <c r="S65" s="106">
        <f t="shared" si="24"/>
        <v>464.6382440880674</v>
      </c>
      <c r="T65" s="106">
        <v>328.9</v>
      </c>
      <c r="U65" s="124">
        <v>367.9</v>
      </c>
      <c r="V65" s="124">
        <v>355.9</v>
      </c>
      <c r="W65" s="104">
        <f t="shared" si="25"/>
        <v>111.85770750988142</v>
      </c>
      <c r="X65" s="104">
        <f t="shared" si="25"/>
        <v>96.7382440880674</v>
      </c>
      <c r="Y65" s="106" t="e">
        <f>#REF!+AC65</f>
        <v>#REF!</v>
      </c>
      <c r="Z65" s="102"/>
      <c r="AA65" s="124"/>
      <c r="AB65" s="107"/>
      <c r="AC65" s="104" t="e">
        <f t="shared" si="6"/>
        <v>#DIV/0!</v>
      </c>
      <c r="AD65" s="124"/>
      <c r="AE65" s="63" t="e">
        <f t="shared" si="20"/>
        <v>#REF!</v>
      </c>
    </row>
    <row r="66" spans="1:31" ht="15" customHeight="1" hidden="1">
      <c r="A66" s="9" t="s">
        <v>48</v>
      </c>
      <c r="B66" s="5" t="s">
        <v>49</v>
      </c>
      <c r="C66" s="49">
        <f t="shared" si="21"/>
        <v>240.9237288135593</v>
      </c>
      <c r="D66" s="49">
        <v>159.6</v>
      </c>
      <c r="E66" s="19">
        <v>147.5</v>
      </c>
      <c r="F66" s="19">
        <v>137.8</v>
      </c>
      <c r="G66" s="17">
        <f t="shared" si="22"/>
        <v>92.41854636591479</v>
      </c>
      <c r="H66" s="17">
        <f t="shared" si="22"/>
        <v>93.42372881355932</v>
      </c>
      <c r="I66" s="49">
        <f t="shared" si="23"/>
        <v>0</v>
      </c>
      <c r="J66" s="19"/>
      <c r="K66" s="19"/>
      <c r="L66" s="19"/>
      <c r="M66" s="19"/>
      <c r="N66" s="19"/>
      <c r="O66" s="48">
        <f t="shared" si="19"/>
        <v>240.9237288135593</v>
      </c>
      <c r="Q66" s="93" t="s">
        <v>50</v>
      </c>
      <c r="R66" s="99" t="s">
        <v>51</v>
      </c>
      <c r="S66" s="106">
        <f t="shared" si="24"/>
        <v>240.9237288135593</v>
      </c>
      <c r="T66" s="106">
        <v>159.6</v>
      </c>
      <c r="U66" s="124">
        <v>147.5</v>
      </c>
      <c r="V66" s="124">
        <v>137.8</v>
      </c>
      <c r="W66" s="104">
        <f t="shared" si="25"/>
        <v>92.41854636591479</v>
      </c>
      <c r="X66" s="104">
        <f t="shared" si="25"/>
        <v>93.42372881355932</v>
      </c>
      <c r="Y66" s="106" t="e">
        <f>#REF!+AC66</f>
        <v>#REF!</v>
      </c>
      <c r="Z66" s="102"/>
      <c r="AA66" s="124"/>
      <c r="AB66" s="107"/>
      <c r="AC66" s="104" t="e">
        <f t="shared" si="6"/>
        <v>#DIV/0!</v>
      </c>
      <c r="AD66" s="124"/>
      <c r="AE66" s="63" t="e">
        <f t="shared" si="20"/>
        <v>#REF!</v>
      </c>
    </row>
    <row r="67" spans="1:31" ht="15" customHeight="1" hidden="1">
      <c r="A67" s="9" t="s">
        <v>50</v>
      </c>
      <c r="B67" s="5" t="s">
        <v>51</v>
      </c>
      <c r="C67" s="49">
        <f t="shared" si="21"/>
        <v>281.31413612565444</v>
      </c>
      <c r="D67" s="49">
        <v>137</v>
      </c>
      <c r="E67" s="19">
        <v>191</v>
      </c>
      <c r="F67" s="19">
        <v>172.5</v>
      </c>
      <c r="G67" s="17">
        <f t="shared" si="22"/>
        <v>139.4160583941606</v>
      </c>
      <c r="H67" s="17">
        <f t="shared" si="22"/>
        <v>90.31413612565446</v>
      </c>
      <c r="I67" s="49" t="e">
        <f t="shared" si="23"/>
        <v>#DIV/0!</v>
      </c>
      <c r="J67" s="19"/>
      <c r="K67" s="19"/>
      <c r="L67" s="19"/>
      <c r="M67" s="17" t="e">
        <f>SUM(L67/J67*100)</f>
        <v>#DIV/0!</v>
      </c>
      <c r="N67" s="19"/>
      <c r="O67" s="48" t="e">
        <f t="shared" si="19"/>
        <v>#DIV/0!</v>
      </c>
      <c r="Q67" s="93" t="s">
        <v>123</v>
      </c>
      <c r="R67" s="99" t="s">
        <v>124</v>
      </c>
      <c r="S67" s="106">
        <f t="shared" si="24"/>
        <v>281.31413612565444</v>
      </c>
      <c r="T67" s="106">
        <v>137</v>
      </c>
      <c r="U67" s="124">
        <v>191</v>
      </c>
      <c r="V67" s="124">
        <v>172.5</v>
      </c>
      <c r="W67" s="104">
        <f t="shared" si="25"/>
        <v>139.4160583941606</v>
      </c>
      <c r="X67" s="104">
        <f t="shared" si="25"/>
        <v>90.31413612565446</v>
      </c>
      <c r="Y67" s="106" t="e">
        <f>#REF!+AC67</f>
        <v>#REF!</v>
      </c>
      <c r="Z67" s="102"/>
      <c r="AA67" s="124"/>
      <c r="AB67" s="107"/>
      <c r="AC67" s="104" t="e">
        <f t="shared" si="6"/>
        <v>#DIV/0!</v>
      </c>
      <c r="AD67" s="124"/>
      <c r="AE67" s="63" t="e">
        <f t="shared" si="20"/>
        <v>#REF!</v>
      </c>
    </row>
    <row r="68" spans="1:31" ht="15" customHeight="1" hidden="1">
      <c r="A68" s="9" t="s">
        <v>123</v>
      </c>
      <c r="B68" s="5" t="s">
        <v>124</v>
      </c>
      <c r="C68" s="49">
        <f t="shared" si="21"/>
        <v>189.8682713347921</v>
      </c>
      <c r="D68" s="49">
        <v>97.4</v>
      </c>
      <c r="E68" s="19">
        <v>91.4</v>
      </c>
      <c r="F68" s="19">
        <v>90</v>
      </c>
      <c r="G68" s="17">
        <f t="shared" si="22"/>
        <v>93.83983572895276</v>
      </c>
      <c r="H68" s="17">
        <f t="shared" si="22"/>
        <v>98.4682713347921</v>
      </c>
      <c r="I68" s="49">
        <f t="shared" si="23"/>
        <v>0</v>
      </c>
      <c r="J68" s="19"/>
      <c r="K68" s="19"/>
      <c r="L68" s="19"/>
      <c r="M68" s="19"/>
      <c r="N68" s="19"/>
      <c r="O68" s="48">
        <f t="shared" si="19"/>
        <v>189.8682713347921</v>
      </c>
      <c r="Q68" s="93" t="s">
        <v>141</v>
      </c>
      <c r="R68" s="99" t="s">
        <v>142</v>
      </c>
      <c r="S68" s="106">
        <f t="shared" si="24"/>
        <v>189.8682713347921</v>
      </c>
      <c r="T68" s="106">
        <v>97.4</v>
      </c>
      <c r="U68" s="124">
        <v>91.4</v>
      </c>
      <c r="V68" s="124">
        <v>90</v>
      </c>
      <c r="W68" s="104">
        <f t="shared" si="25"/>
        <v>93.83983572895276</v>
      </c>
      <c r="X68" s="104">
        <f t="shared" si="25"/>
        <v>98.4682713347921</v>
      </c>
      <c r="Y68" s="106" t="e">
        <f>#REF!+AC68</f>
        <v>#REF!</v>
      </c>
      <c r="Z68" s="102"/>
      <c r="AA68" s="124"/>
      <c r="AB68" s="107"/>
      <c r="AC68" s="104" t="e">
        <f t="shared" si="6"/>
        <v>#DIV/0!</v>
      </c>
      <c r="AD68" s="124"/>
      <c r="AE68" s="63" t="e">
        <f t="shared" si="20"/>
        <v>#REF!</v>
      </c>
    </row>
    <row r="69" spans="1:31" ht="15" customHeight="1" hidden="1">
      <c r="A69" s="9" t="s">
        <v>141</v>
      </c>
      <c r="B69" s="5" t="s">
        <v>142</v>
      </c>
      <c r="C69" s="49">
        <f t="shared" si="21"/>
        <v>128.7</v>
      </c>
      <c r="D69" s="49"/>
      <c r="E69" s="19">
        <v>28.7</v>
      </c>
      <c r="F69" s="19">
        <v>28.7</v>
      </c>
      <c r="G69" s="17"/>
      <c r="H69" s="17">
        <f>SUM(F69/E69*100)</f>
        <v>100</v>
      </c>
      <c r="I69" s="49"/>
      <c r="J69" s="19"/>
      <c r="K69" s="19"/>
      <c r="L69" s="19"/>
      <c r="M69" s="19"/>
      <c r="N69" s="19"/>
      <c r="O69" s="48"/>
      <c r="Q69" s="93" t="s">
        <v>3</v>
      </c>
      <c r="R69" s="99" t="s">
        <v>132</v>
      </c>
      <c r="S69" s="106">
        <f t="shared" si="24"/>
        <v>128.7</v>
      </c>
      <c r="T69" s="106"/>
      <c r="U69" s="124">
        <v>28.7</v>
      </c>
      <c r="V69" s="124">
        <v>28.7</v>
      </c>
      <c r="W69" s="104"/>
      <c r="X69" s="104">
        <f>SUM(V69/U69*100)</f>
        <v>100</v>
      </c>
      <c r="Y69" s="106"/>
      <c r="Z69" s="102"/>
      <c r="AA69" s="124"/>
      <c r="AB69" s="107"/>
      <c r="AC69" s="104" t="e">
        <f t="shared" si="6"/>
        <v>#DIV/0!</v>
      </c>
      <c r="AD69" s="124"/>
      <c r="AE69" s="63"/>
    </row>
    <row r="70" spans="1:31" ht="15" customHeight="1" hidden="1">
      <c r="A70" s="9" t="s">
        <v>3</v>
      </c>
      <c r="B70" s="5" t="s">
        <v>132</v>
      </c>
      <c r="C70" s="49">
        <f t="shared" si="21"/>
        <v>160.14354354354356</v>
      </c>
      <c r="D70" s="49">
        <v>62.1</v>
      </c>
      <c r="E70" s="19">
        <v>66.6</v>
      </c>
      <c r="F70" s="19">
        <v>62.3</v>
      </c>
      <c r="G70" s="17">
        <f>SUM(E70/D70*100)</f>
        <v>107.24637681159419</v>
      </c>
      <c r="H70" s="17">
        <f>SUM(F70/E70*100)</f>
        <v>93.54354354354355</v>
      </c>
      <c r="I70" s="49">
        <f>J70+M70</f>
        <v>0</v>
      </c>
      <c r="J70" s="19"/>
      <c r="K70" s="19"/>
      <c r="L70" s="19"/>
      <c r="M70" s="19"/>
      <c r="N70" s="19"/>
      <c r="O70" s="48">
        <f>SUM(C70+I70)</f>
        <v>160.14354354354356</v>
      </c>
      <c r="Q70" s="93" t="s">
        <v>46</v>
      </c>
      <c r="R70" s="99" t="s">
        <v>47</v>
      </c>
      <c r="S70" s="106">
        <f t="shared" si="24"/>
        <v>160.14354354354356</v>
      </c>
      <c r="T70" s="106">
        <v>62.1</v>
      </c>
      <c r="U70" s="124">
        <v>66.6</v>
      </c>
      <c r="V70" s="124">
        <v>62.3</v>
      </c>
      <c r="W70" s="104">
        <f>SUM(U70/T70*100)</f>
        <v>107.24637681159419</v>
      </c>
      <c r="X70" s="104">
        <f>SUM(V70/U70*100)</f>
        <v>93.54354354354355</v>
      </c>
      <c r="Y70" s="106" t="e">
        <f>#REF!+AC70</f>
        <v>#REF!</v>
      </c>
      <c r="Z70" s="102"/>
      <c r="AA70" s="124"/>
      <c r="AB70" s="107"/>
      <c r="AC70" s="104" t="e">
        <f t="shared" si="6"/>
        <v>#DIV/0!</v>
      </c>
      <c r="AD70" s="124"/>
      <c r="AE70" s="63" t="e">
        <f>SUM(S70+Y70)</f>
        <v>#REF!</v>
      </c>
    </row>
    <row r="71" spans="1:31" ht="12.75" customHeight="1">
      <c r="A71" s="9"/>
      <c r="B71" s="5"/>
      <c r="C71" s="49"/>
      <c r="D71" s="49"/>
      <c r="E71" s="19"/>
      <c r="F71" s="19"/>
      <c r="G71" s="17"/>
      <c r="H71" s="17"/>
      <c r="I71" s="49"/>
      <c r="J71" s="19"/>
      <c r="K71" s="19"/>
      <c r="L71" s="19"/>
      <c r="M71" s="19"/>
      <c r="N71" s="19"/>
      <c r="O71" s="48"/>
      <c r="Q71" s="93" t="s">
        <v>46</v>
      </c>
      <c r="R71" s="99" t="s">
        <v>47</v>
      </c>
      <c r="S71" s="106"/>
      <c r="T71" s="106"/>
      <c r="U71" s="124"/>
      <c r="V71" s="124"/>
      <c r="W71" s="104"/>
      <c r="X71" s="104"/>
      <c r="Y71" s="106"/>
      <c r="Z71" s="102">
        <v>138830.32</v>
      </c>
      <c r="AA71" s="124"/>
      <c r="AB71" s="107"/>
      <c r="AC71" s="104"/>
      <c r="AD71" s="124"/>
      <c r="AE71" s="63"/>
    </row>
    <row r="72" spans="1:31" ht="12.75" customHeight="1">
      <c r="A72" s="9"/>
      <c r="B72" s="5"/>
      <c r="C72" s="49"/>
      <c r="D72" s="49"/>
      <c r="E72" s="19"/>
      <c r="F72" s="19"/>
      <c r="G72" s="17"/>
      <c r="H72" s="17"/>
      <c r="I72" s="49"/>
      <c r="J72" s="19"/>
      <c r="K72" s="19"/>
      <c r="L72" s="19"/>
      <c r="M72" s="19"/>
      <c r="N72" s="19"/>
      <c r="O72" s="48"/>
      <c r="Q72" s="93" t="s">
        <v>48</v>
      </c>
      <c r="R72" s="99" t="s">
        <v>282</v>
      </c>
      <c r="S72" s="106"/>
      <c r="T72" s="106"/>
      <c r="U72" s="124"/>
      <c r="V72" s="124"/>
      <c r="W72" s="104"/>
      <c r="X72" s="104"/>
      <c r="Y72" s="106"/>
      <c r="Z72" s="102">
        <v>11380</v>
      </c>
      <c r="AA72" s="124"/>
      <c r="AB72" s="107">
        <v>56.73</v>
      </c>
      <c r="AC72" s="104"/>
      <c r="AD72" s="124"/>
      <c r="AE72" s="63"/>
    </row>
    <row r="73" spans="1:31" ht="12.75" customHeight="1">
      <c r="A73" s="9"/>
      <c r="B73" s="5"/>
      <c r="C73" s="49"/>
      <c r="D73" s="49"/>
      <c r="E73" s="19"/>
      <c r="F73" s="19"/>
      <c r="G73" s="17"/>
      <c r="H73" s="17"/>
      <c r="I73" s="49"/>
      <c r="J73" s="19"/>
      <c r="K73" s="19"/>
      <c r="L73" s="19"/>
      <c r="M73" s="19"/>
      <c r="N73" s="19"/>
      <c r="O73" s="48"/>
      <c r="Q73" s="93" t="s">
        <v>50</v>
      </c>
      <c r="R73" s="99" t="s">
        <v>283</v>
      </c>
      <c r="S73" s="106"/>
      <c r="T73" s="106"/>
      <c r="U73" s="124"/>
      <c r="V73" s="124"/>
      <c r="W73" s="104"/>
      <c r="X73" s="104"/>
      <c r="Y73" s="106"/>
      <c r="Z73" s="102">
        <v>30764</v>
      </c>
      <c r="AA73" s="124"/>
      <c r="AB73" s="107"/>
      <c r="AC73" s="104"/>
      <c r="AD73" s="124"/>
      <c r="AE73" s="63"/>
    </row>
    <row r="74" spans="1:31" ht="12.75" customHeight="1">
      <c r="A74" s="9"/>
      <c r="B74" s="5"/>
      <c r="C74" s="49"/>
      <c r="D74" s="49"/>
      <c r="E74" s="19"/>
      <c r="F74" s="19"/>
      <c r="G74" s="17"/>
      <c r="H74" s="17"/>
      <c r="I74" s="49"/>
      <c r="J74" s="19"/>
      <c r="K74" s="19"/>
      <c r="L74" s="19"/>
      <c r="M74" s="19"/>
      <c r="N74" s="19"/>
      <c r="O74" s="48"/>
      <c r="Q74" s="93" t="s">
        <v>123</v>
      </c>
      <c r="R74" s="99" t="s">
        <v>124</v>
      </c>
      <c r="S74" s="106"/>
      <c r="T74" s="106"/>
      <c r="U74" s="124"/>
      <c r="V74" s="124"/>
      <c r="W74" s="104"/>
      <c r="X74" s="104"/>
      <c r="Y74" s="106"/>
      <c r="Z74" s="102"/>
      <c r="AA74" s="124"/>
      <c r="AB74" s="107">
        <v>35497.52</v>
      </c>
      <c r="AC74" s="104"/>
      <c r="AD74" s="124"/>
      <c r="AE74" s="63"/>
    </row>
    <row r="75" spans="1:31" ht="12.75" customHeight="1" hidden="1">
      <c r="A75" s="9"/>
      <c r="B75" s="5"/>
      <c r="C75" s="49"/>
      <c r="D75" s="49"/>
      <c r="E75" s="19"/>
      <c r="F75" s="19"/>
      <c r="G75" s="17"/>
      <c r="H75" s="17"/>
      <c r="I75" s="49"/>
      <c r="J75" s="19"/>
      <c r="K75" s="19"/>
      <c r="L75" s="19"/>
      <c r="M75" s="19"/>
      <c r="N75" s="19"/>
      <c r="O75" s="48"/>
      <c r="Q75" s="93" t="s">
        <v>123</v>
      </c>
      <c r="R75" s="99" t="s">
        <v>249</v>
      </c>
      <c r="S75" s="106"/>
      <c r="T75" s="106"/>
      <c r="U75" s="124"/>
      <c r="V75" s="124"/>
      <c r="W75" s="104"/>
      <c r="X75" s="104"/>
      <c r="Y75" s="106"/>
      <c r="Z75" s="102"/>
      <c r="AA75" s="124"/>
      <c r="AB75" s="107"/>
      <c r="AC75" s="104"/>
      <c r="AD75" s="124"/>
      <c r="AE75" s="63"/>
    </row>
    <row r="76" spans="1:31" ht="12.75" customHeight="1">
      <c r="A76" s="9"/>
      <c r="B76" s="5"/>
      <c r="C76" s="49"/>
      <c r="D76" s="49"/>
      <c r="E76" s="19"/>
      <c r="F76" s="19"/>
      <c r="G76" s="17"/>
      <c r="H76" s="17"/>
      <c r="I76" s="49"/>
      <c r="J76" s="19"/>
      <c r="K76" s="19"/>
      <c r="L76" s="19"/>
      <c r="M76" s="19"/>
      <c r="N76" s="19"/>
      <c r="O76" s="48"/>
      <c r="Q76" s="93" t="s">
        <v>260</v>
      </c>
      <c r="R76" s="99" t="s">
        <v>254</v>
      </c>
      <c r="S76" s="106"/>
      <c r="T76" s="106"/>
      <c r="U76" s="124"/>
      <c r="V76" s="124"/>
      <c r="W76" s="104"/>
      <c r="X76" s="104"/>
      <c r="Y76" s="106"/>
      <c r="Z76" s="102">
        <v>147375.16</v>
      </c>
      <c r="AA76" s="124"/>
      <c r="AB76" s="107">
        <f>8218.86+35749.55+4998.02+92559.93+5848.8</f>
        <v>147375.15999999997</v>
      </c>
      <c r="AC76" s="104"/>
      <c r="AD76" s="124"/>
      <c r="AE76" s="63"/>
    </row>
    <row r="77" spans="1:31" ht="15" customHeight="1">
      <c r="A77" s="9"/>
      <c r="B77" s="5"/>
      <c r="C77" s="49"/>
      <c r="D77" s="49"/>
      <c r="E77" s="19"/>
      <c r="F77" s="19"/>
      <c r="G77" s="17"/>
      <c r="H77" s="17"/>
      <c r="I77" s="49"/>
      <c r="J77" s="19"/>
      <c r="K77" s="19"/>
      <c r="L77" s="19"/>
      <c r="M77" s="17"/>
      <c r="N77" s="19"/>
      <c r="O77" s="48"/>
      <c r="Q77" s="93"/>
      <c r="R77" s="89" t="s">
        <v>29</v>
      </c>
      <c r="S77" s="106"/>
      <c r="T77" s="106"/>
      <c r="U77" s="124"/>
      <c r="V77" s="124"/>
      <c r="W77" s="104"/>
      <c r="X77" s="104"/>
      <c r="Y77" s="106"/>
      <c r="Z77" s="102">
        <f>SUM(Z61:Z76)</f>
        <v>2732205.68</v>
      </c>
      <c r="AA77" s="124"/>
      <c r="AB77" s="107">
        <f>SUM(AB62:AB76)</f>
        <v>591545.8999999999</v>
      </c>
      <c r="AC77" s="104">
        <f t="shared" si="6"/>
        <v>21.650855363129175</v>
      </c>
      <c r="AD77" s="124"/>
      <c r="AE77" s="63"/>
    </row>
    <row r="78" spans="1:31" ht="13.5" customHeight="1">
      <c r="A78" s="9"/>
      <c r="B78" s="60"/>
      <c r="C78" s="49"/>
      <c r="D78" s="49"/>
      <c r="E78" s="49"/>
      <c r="F78" s="49"/>
      <c r="G78" s="17"/>
      <c r="H78" s="17"/>
      <c r="I78" s="49"/>
      <c r="J78" s="49"/>
      <c r="K78" s="49"/>
      <c r="L78" s="49"/>
      <c r="M78" s="26"/>
      <c r="N78" s="49"/>
      <c r="O78" s="48"/>
      <c r="Q78" s="93"/>
      <c r="R78" s="89" t="s">
        <v>108</v>
      </c>
      <c r="S78" s="106">
        <f>SUM(S65:S70)</f>
        <v>1465.5879239056167</v>
      </c>
      <c r="T78" s="106">
        <f>SUM(T65:T70)</f>
        <v>785</v>
      </c>
      <c r="U78" s="106">
        <f>SUM(U65:U70)</f>
        <v>893.1</v>
      </c>
      <c r="V78" s="106">
        <f>SUM(V65:V70)</f>
        <v>847.2</v>
      </c>
      <c r="W78" s="104">
        <f>SUM(U78/T78*100)</f>
        <v>113.77070063694268</v>
      </c>
      <c r="X78" s="104">
        <f>SUM(V78/U78*100)</f>
        <v>94.86059791736648</v>
      </c>
      <c r="Y78" s="106" t="e">
        <f>SUM(Y65:Y70)</f>
        <v>#REF!</v>
      </c>
      <c r="Z78" s="102"/>
      <c r="AA78" s="106">
        <f>SUM(AA65:AA70)</f>
        <v>0</v>
      </c>
      <c r="AB78" s="102"/>
      <c r="AC78" s="104"/>
      <c r="AD78" s="106"/>
      <c r="AE78" s="63"/>
    </row>
    <row r="79" spans="1:31" ht="12.75" customHeight="1">
      <c r="A79" s="9"/>
      <c r="B79" s="4" t="s">
        <v>108</v>
      </c>
      <c r="C79" s="49"/>
      <c r="D79" s="49"/>
      <c r="E79" s="19"/>
      <c r="F79" s="19"/>
      <c r="G79" s="19"/>
      <c r="H79" s="19"/>
      <c r="I79" s="49"/>
      <c r="J79" s="19"/>
      <c r="K79" s="19"/>
      <c r="L79" s="19"/>
      <c r="M79" s="19"/>
      <c r="N79" s="19"/>
      <c r="O79" s="48">
        <f aca="true" t="shared" si="26" ref="O79:O86">SUM(C79+I79)</f>
        <v>0</v>
      </c>
      <c r="Q79" s="93" t="s">
        <v>52</v>
      </c>
      <c r="R79" s="114" t="s">
        <v>53</v>
      </c>
      <c r="S79" s="106"/>
      <c r="T79" s="106"/>
      <c r="U79" s="124"/>
      <c r="V79" s="124"/>
      <c r="W79" s="124"/>
      <c r="X79" s="124"/>
      <c r="Y79" s="106"/>
      <c r="Z79" s="102">
        <v>7000</v>
      </c>
      <c r="AA79" s="124"/>
      <c r="AB79" s="107">
        <v>5410.84</v>
      </c>
      <c r="AC79" s="104">
        <f t="shared" si="6"/>
        <v>77.29771428571429</v>
      </c>
      <c r="AD79" s="124"/>
      <c r="AE79" s="63">
        <f>SUM(S79+Y79)</f>
        <v>0</v>
      </c>
    </row>
    <row r="80" spans="1:31" ht="12.75" customHeight="1">
      <c r="A80" s="9" t="s">
        <v>52</v>
      </c>
      <c r="B80" s="7" t="s">
        <v>53</v>
      </c>
      <c r="C80" s="49">
        <f>E80+H80</f>
        <v>356.5274143302181</v>
      </c>
      <c r="D80" s="49">
        <v>136.3</v>
      </c>
      <c r="E80" s="19">
        <v>256.8</v>
      </c>
      <c r="F80" s="19">
        <v>256.1</v>
      </c>
      <c r="G80" s="17">
        <f aca="true" t="shared" si="27" ref="G80:H83">SUM(E80/D80*100)</f>
        <v>188.40792369772558</v>
      </c>
      <c r="H80" s="17">
        <f t="shared" si="27"/>
        <v>99.72741433021808</v>
      </c>
      <c r="I80" s="49">
        <f>J80+M80</f>
        <v>36.77777777777778</v>
      </c>
      <c r="J80" s="19">
        <v>9</v>
      </c>
      <c r="K80" s="19"/>
      <c r="L80" s="19">
        <v>2.5</v>
      </c>
      <c r="M80" s="17">
        <f>SUM(L80/J80*100)</f>
        <v>27.77777777777778</v>
      </c>
      <c r="N80" s="19"/>
      <c r="O80" s="48">
        <f t="shared" si="26"/>
        <v>393.3051921079959</v>
      </c>
      <c r="Q80" s="93" t="s">
        <v>35</v>
      </c>
      <c r="R80" s="99" t="s">
        <v>36</v>
      </c>
      <c r="S80" s="106">
        <f>U80+X80</f>
        <v>356.5274143302181</v>
      </c>
      <c r="T80" s="106">
        <v>136.3</v>
      </c>
      <c r="U80" s="124">
        <v>256.8</v>
      </c>
      <c r="V80" s="124">
        <v>256.1</v>
      </c>
      <c r="W80" s="104">
        <f aca="true" t="shared" si="28" ref="W80:X83">SUM(U80/T80*100)</f>
        <v>188.40792369772558</v>
      </c>
      <c r="X80" s="104">
        <f t="shared" si="28"/>
        <v>99.72741433021808</v>
      </c>
      <c r="Y80" s="106" t="e">
        <f>#REF!+AC80</f>
        <v>#REF!</v>
      </c>
      <c r="Z80" s="102">
        <v>226800</v>
      </c>
      <c r="AA80" s="124"/>
      <c r="AB80" s="103">
        <v>9513.22</v>
      </c>
      <c r="AC80" s="104">
        <f t="shared" si="6"/>
        <v>4.194541446208112</v>
      </c>
      <c r="AD80" s="124"/>
      <c r="AE80" s="63" t="e">
        <f>SUM(S80+Y80)</f>
        <v>#REF!</v>
      </c>
    </row>
    <row r="81" spans="1:31" ht="12.75" customHeight="1">
      <c r="A81" s="9" t="s">
        <v>35</v>
      </c>
      <c r="B81" s="5" t="s">
        <v>36</v>
      </c>
      <c r="C81" s="48">
        <f>E81+H81</f>
        <v>301.65235264982664</v>
      </c>
      <c r="D81" s="48">
        <v>178</v>
      </c>
      <c r="E81" s="17">
        <v>201.9</v>
      </c>
      <c r="F81" s="17">
        <v>201.4</v>
      </c>
      <c r="G81" s="17">
        <f t="shared" si="27"/>
        <v>113.42696629213485</v>
      </c>
      <c r="H81" s="17">
        <f t="shared" si="27"/>
        <v>99.75235264982665</v>
      </c>
      <c r="I81" s="48">
        <f>J81+M81</f>
        <v>14.333333333333332</v>
      </c>
      <c r="J81" s="17">
        <v>6</v>
      </c>
      <c r="K81" s="17"/>
      <c r="L81" s="17">
        <v>0.5</v>
      </c>
      <c r="M81" s="17">
        <f>SUM(L81/J81*100)</f>
        <v>8.333333333333332</v>
      </c>
      <c r="N81" s="17"/>
      <c r="O81" s="48">
        <f t="shared" si="26"/>
        <v>315.98568598315995</v>
      </c>
      <c r="Q81" s="93" t="s">
        <v>56</v>
      </c>
      <c r="R81" s="114" t="s">
        <v>214</v>
      </c>
      <c r="S81" s="100">
        <f>U81+X81</f>
        <v>301.65235264982664</v>
      </c>
      <c r="T81" s="100">
        <v>178</v>
      </c>
      <c r="U81" s="104">
        <v>201.9</v>
      </c>
      <c r="V81" s="104">
        <v>201.4</v>
      </c>
      <c r="W81" s="104">
        <f t="shared" si="28"/>
        <v>113.42696629213485</v>
      </c>
      <c r="X81" s="104">
        <f t="shared" si="28"/>
        <v>99.75235264982665</v>
      </c>
      <c r="Y81" s="100" t="e">
        <f>#REF!+AC81</f>
        <v>#REF!</v>
      </c>
      <c r="Z81" s="101">
        <v>90000</v>
      </c>
      <c r="AA81" s="104"/>
      <c r="AB81" s="107">
        <v>49841.34</v>
      </c>
      <c r="AC81" s="104">
        <f t="shared" si="6"/>
        <v>55.37926666666666</v>
      </c>
      <c r="AD81" s="104"/>
      <c r="AE81" s="63" t="e">
        <f>SUM(S81+Y81)</f>
        <v>#REF!</v>
      </c>
    </row>
    <row r="82" spans="1:31" ht="12.75" customHeight="1">
      <c r="A82" s="9" t="s">
        <v>54</v>
      </c>
      <c r="B82" s="7" t="s">
        <v>55</v>
      </c>
      <c r="C82" s="49">
        <f>E82+H82</f>
        <v>536.771741112124</v>
      </c>
      <c r="D82" s="49">
        <f>100.7+266.6</f>
        <v>367.3</v>
      </c>
      <c r="E82" s="19">
        <v>438.8</v>
      </c>
      <c r="F82" s="19">
        <v>429.9</v>
      </c>
      <c r="G82" s="17">
        <f t="shared" si="27"/>
        <v>119.46637625918868</v>
      </c>
      <c r="H82" s="17">
        <f t="shared" si="27"/>
        <v>97.97174111212396</v>
      </c>
      <c r="I82" s="49">
        <f>J82+M82</f>
        <v>123.8414480587618</v>
      </c>
      <c r="J82" s="19">
        <v>95.3</v>
      </c>
      <c r="K82" s="19"/>
      <c r="L82" s="19">
        <v>27.2</v>
      </c>
      <c r="M82" s="17">
        <f>SUM(L82/J82*100)</f>
        <v>28.541448058761805</v>
      </c>
      <c r="N82" s="19"/>
      <c r="O82" s="48">
        <f t="shared" si="26"/>
        <v>660.6131891708858</v>
      </c>
      <c r="Q82" s="93" t="s">
        <v>54</v>
      </c>
      <c r="R82" s="114" t="s">
        <v>55</v>
      </c>
      <c r="S82" s="106">
        <f>U82+X82</f>
        <v>536.771741112124</v>
      </c>
      <c r="T82" s="106">
        <f>100.7+266.6</f>
        <v>367.3</v>
      </c>
      <c r="U82" s="124">
        <v>438.8</v>
      </c>
      <c r="V82" s="124">
        <v>429.9</v>
      </c>
      <c r="W82" s="104">
        <f t="shared" si="28"/>
        <v>119.46637625918868</v>
      </c>
      <c r="X82" s="104">
        <f t="shared" si="28"/>
        <v>97.97174111212396</v>
      </c>
      <c r="Y82" s="106" t="e">
        <f>#REF!+AC82</f>
        <v>#REF!</v>
      </c>
      <c r="Z82" s="102">
        <v>631100</v>
      </c>
      <c r="AA82" s="124"/>
      <c r="AB82" s="103">
        <v>45103.87</v>
      </c>
      <c r="AC82" s="104">
        <f t="shared" si="6"/>
        <v>7.146865789890668</v>
      </c>
      <c r="AD82" s="124"/>
      <c r="AE82" s="63" t="e">
        <f>SUM(S82+Y82)</f>
        <v>#REF!</v>
      </c>
    </row>
    <row r="83" spans="1:31" ht="15" customHeight="1" hidden="1">
      <c r="A83" s="9" t="s">
        <v>54</v>
      </c>
      <c r="B83" s="5" t="s">
        <v>80</v>
      </c>
      <c r="C83" s="48" t="e">
        <f>E83+H83</f>
        <v>#DIV/0!</v>
      </c>
      <c r="D83" s="48"/>
      <c r="E83" s="17"/>
      <c r="F83" s="17"/>
      <c r="G83" s="17" t="e">
        <f t="shared" si="27"/>
        <v>#DIV/0!</v>
      </c>
      <c r="H83" s="17" t="e">
        <f t="shared" si="27"/>
        <v>#DIV/0!</v>
      </c>
      <c r="I83" s="48" t="e">
        <f>J83+M83</f>
        <v>#DIV/0!</v>
      </c>
      <c r="J83" s="17"/>
      <c r="K83" s="17"/>
      <c r="L83" s="17"/>
      <c r="M83" s="17" t="e">
        <f>SUM(L83/J83*100)</f>
        <v>#DIV/0!</v>
      </c>
      <c r="N83" s="17"/>
      <c r="O83" s="48" t="e">
        <f t="shared" si="26"/>
        <v>#DIV/0!</v>
      </c>
      <c r="Q83" s="93" t="s">
        <v>56</v>
      </c>
      <c r="R83" s="105" t="s">
        <v>57</v>
      </c>
      <c r="S83" s="100" t="e">
        <f>U83+X83</f>
        <v>#DIV/0!</v>
      </c>
      <c r="T83" s="100"/>
      <c r="U83" s="104"/>
      <c r="V83" s="104"/>
      <c r="W83" s="104" t="e">
        <f t="shared" si="28"/>
        <v>#DIV/0!</v>
      </c>
      <c r="X83" s="104" t="e">
        <f t="shared" si="28"/>
        <v>#DIV/0!</v>
      </c>
      <c r="Y83" s="100" t="e">
        <f>#REF!+AC83</f>
        <v>#REF!</v>
      </c>
      <c r="Z83" s="101"/>
      <c r="AA83" s="104"/>
      <c r="AB83" s="107"/>
      <c r="AC83" s="104" t="e">
        <f t="shared" si="6"/>
        <v>#DIV/0!</v>
      </c>
      <c r="AD83" s="104"/>
      <c r="AE83" s="63" t="e">
        <f>SUM(S83+Y83)</f>
        <v>#DIV/0!</v>
      </c>
    </row>
    <row r="84" spans="1:31" ht="15" customHeight="1">
      <c r="A84" s="9"/>
      <c r="B84" s="5"/>
      <c r="C84" s="48"/>
      <c r="D84" s="48"/>
      <c r="E84" s="17"/>
      <c r="F84" s="17"/>
      <c r="G84" s="17"/>
      <c r="H84" s="17"/>
      <c r="I84" s="48"/>
      <c r="J84" s="17"/>
      <c r="K84" s="17"/>
      <c r="L84" s="17"/>
      <c r="M84" s="17"/>
      <c r="N84" s="17"/>
      <c r="O84" s="48"/>
      <c r="Q84" s="93" t="s">
        <v>58</v>
      </c>
      <c r="R84" s="105" t="s">
        <v>264</v>
      </c>
      <c r="S84" s="100"/>
      <c r="T84" s="100"/>
      <c r="U84" s="104"/>
      <c r="V84" s="104"/>
      <c r="W84" s="104"/>
      <c r="X84" s="104"/>
      <c r="Y84" s="100"/>
      <c r="Z84" s="101">
        <v>5600</v>
      </c>
      <c r="AA84" s="104"/>
      <c r="AB84" s="107">
        <v>100</v>
      </c>
      <c r="AC84" s="104"/>
      <c r="AD84" s="104"/>
      <c r="AE84" s="63"/>
    </row>
    <row r="85" spans="1:31" ht="12.75" customHeight="1">
      <c r="A85" s="9"/>
      <c r="B85" s="5"/>
      <c r="C85" s="48"/>
      <c r="D85" s="48"/>
      <c r="E85" s="17"/>
      <c r="F85" s="17"/>
      <c r="G85" s="17"/>
      <c r="H85" s="17"/>
      <c r="I85" s="48"/>
      <c r="J85" s="17"/>
      <c r="K85" s="17"/>
      <c r="L85" s="17"/>
      <c r="M85" s="17"/>
      <c r="N85" s="17"/>
      <c r="O85" s="48"/>
      <c r="Q85" s="93" t="s">
        <v>260</v>
      </c>
      <c r="R85" s="99" t="s">
        <v>254</v>
      </c>
      <c r="S85" s="100"/>
      <c r="T85" s="100"/>
      <c r="U85" s="104"/>
      <c r="V85" s="104"/>
      <c r="W85" s="104"/>
      <c r="X85" s="104"/>
      <c r="Y85" s="100"/>
      <c r="Z85" s="101">
        <v>133440.1</v>
      </c>
      <c r="AA85" s="104"/>
      <c r="AB85" s="107">
        <v>133440.1</v>
      </c>
      <c r="AC85" s="104">
        <f t="shared" si="6"/>
        <v>100</v>
      </c>
      <c r="AD85" s="104"/>
      <c r="AE85" s="63"/>
    </row>
    <row r="86" spans="1:33" ht="12.75" customHeight="1">
      <c r="A86" s="9"/>
      <c r="B86" s="60" t="s">
        <v>29</v>
      </c>
      <c r="C86" s="49" t="e">
        <f>SUM(C80:C83)</f>
        <v>#DIV/0!</v>
      </c>
      <c r="D86" s="49">
        <f>SUM(D80:D83)</f>
        <v>681.6</v>
      </c>
      <c r="E86" s="49">
        <f>SUM(E80:E83)</f>
        <v>897.5</v>
      </c>
      <c r="F86" s="49">
        <f>SUM(F80:F83)</f>
        <v>887.4</v>
      </c>
      <c r="G86" s="17">
        <f>SUM(E86/D86*100)</f>
        <v>131.67546948356807</v>
      </c>
      <c r="H86" s="17">
        <f>SUM(F86/E86*100)</f>
        <v>98.87465181058495</v>
      </c>
      <c r="I86" s="49" t="e">
        <f>SUM(I80:I83)</f>
        <v>#DIV/0!</v>
      </c>
      <c r="J86" s="49">
        <f>SUM(J80:J83)</f>
        <v>110.3</v>
      </c>
      <c r="K86" s="49">
        <f>SUM(K80:K83)</f>
        <v>0</v>
      </c>
      <c r="L86" s="49">
        <f>SUM(L80:L83)</f>
        <v>30.2</v>
      </c>
      <c r="M86" s="26">
        <f>SUM(L86/J86*100)</f>
        <v>27.379873073436084</v>
      </c>
      <c r="N86" s="49">
        <f>SUM(N80:N83)</f>
        <v>0</v>
      </c>
      <c r="O86" s="48" t="e">
        <f t="shared" si="26"/>
        <v>#DIV/0!</v>
      </c>
      <c r="Q86" s="93"/>
      <c r="R86" s="89" t="s">
        <v>29</v>
      </c>
      <c r="S86" s="106"/>
      <c r="T86" s="106"/>
      <c r="U86" s="124"/>
      <c r="V86" s="124"/>
      <c r="W86" s="104"/>
      <c r="X86" s="104"/>
      <c r="Y86" s="106"/>
      <c r="Z86" s="102">
        <f>SUM(Z79:Z85)</f>
        <v>1093940.1</v>
      </c>
      <c r="AA86" s="124"/>
      <c r="AB86" s="107">
        <f>SUM(AB79:AB85)</f>
        <v>243409.37</v>
      </c>
      <c r="AC86" s="104">
        <f t="shared" si="6"/>
        <v>22.2507036719835</v>
      </c>
      <c r="AD86" s="124"/>
      <c r="AE86" s="63"/>
      <c r="AG86" s="73"/>
    </row>
    <row r="87" spans="1:33" ht="14.25" customHeight="1">
      <c r="A87" s="9"/>
      <c r="B87" s="4" t="s">
        <v>109</v>
      </c>
      <c r="C87" s="49"/>
      <c r="D87" s="49"/>
      <c r="E87" s="19"/>
      <c r="F87" s="19"/>
      <c r="G87" s="17"/>
      <c r="H87" s="17"/>
      <c r="I87" s="49"/>
      <c r="J87" s="19"/>
      <c r="K87" s="19"/>
      <c r="L87" s="19"/>
      <c r="M87" s="19"/>
      <c r="N87" s="19"/>
      <c r="O87" s="48"/>
      <c r="Q87" s="93"/>
      <c r="R87" s="89" t="s">
        <v>109</v>
      </c>
      <c r="S87" s="106" t="e">
        <f>SUM(S80:S83)</f>
        <v>#DIV/0!</v>
      </c>
      <c r="T87" s="106">
        <f>SUM(T80:T83)</f>
        <v>681.6</v>
      </c>
      <c r="U87" s="106">
        <f>SUM(U80:U83)</f>
        <v>897.5</v>
      </c>
      <c r="V87" s="106">
        <f>SUM(V80:V83)</f>
        <v>887.4</v>
      </c>
      <c r="W87" s="104">
        <f>SUM(U87/T87*100)</f>
        <v>131.67546948356807</v>
      </c>
      <c r="X87" s="104">
        <f>SUM(V87/U87*100)</f>
        <v>98.87465181058495</v>
      </c>
      <c r="Y87" s="106" t="e">
        <f>SUM(Y80:Y83)</f>
        <v>#REF!</v>
      </c>
      <c r="Z87" s="102"/>
      <c r="AA87" s="106"/>
      <c r="AB87" s="102"/>
      <c r="AC87" s="104"/>
      <c r="AD87" s="106">
        <f>SUM(AD80:AD83)</f>
        <v>0</v>
      </c>
      <c r="AE87" s="63" t="e">
        <f>SUM(S87+Y87)</f>
        <v>#DIV/0!</v>
      </c>
      <c r="AG87" s="42"/>
    </row>
    <row r="88" spans="1:31" ht="15" customHeight="1" hidden="1">
      <c r="A88" s="9" t="s">
        <v>81</v>
      </c>
      <c r="B88" s="5" t="s">
        <v>133</v>
      </c>
      <c r="C88" s="49">
        <f aca="true" t="shared" si="29" ref="C88:C104">E88+H88</f>
        <v>282.4160104986877</v>
      </c>
      <c r="D88" s="49">
        <v>196.5</v>
      </c>
      <c r="E88" s="19">
        <v>190.5</v>
      </c>
      <c r="F88" s="19">
        <v>175.1</v>
      </c>
      <c r="G88" s="17">
        <f aca="true" t="shared" si="30" ref="G88:G104">SUM(E88/D88*100)</f>
        <v>96.94656488549617</v>
      </c>
      <c r="H88" s="17">
        <f aca="true" t="shared" si="31" ref="H88:H104">SUM(F88/E88*100)</f>
        <v>91.91601049868765</v>
      </c>
      <c r="I88" s="49">
        <f aca="true" t="shared" si="32" ref="I88:I102">J88+M88</f>
        <v>0</v>
      </c>
      <c r="J88" s="19"/>
      <c r="K88" s="19"/>
      <c r="L88" s="19"/>
      <c r="M88" s="19"/>
      <c r="N88" s="19"/>
      <c r="O88" s="48">
        <f aca="true" t="shared" si="33" ref="O88:O104">SUM(C88+I88)</f>
        <v>282.4160104986877</v>
      </c>
      <c r="Q88" s="93" t="s">
        <v>81</v>
      </c>
      <c r="R88" s="99" t="s">
        <v>133</v>
      </c>
      <c r="S88" s="106"/>
      <c r="T88" s="106"/>
      <c r="U88" s="124"/>
      <c r="V88" s="124"/>
      <c r="W88" s="104"/>
      <c r="X88" s="104"/>
      <c r="Y88" s="106"/>
      <c r="Z88" s="102"/>
      <c r="AA88" s="124"/>
      <c r="AB88" s="107"/>
      <c r="AC88" s="104"/>
      <c r="AD88" s="124"/>
      <c r="AE88" s="63"/>
    </row>
    <row r="89" spans="1:31" ht="15" customHeight="1" hidden="1">
      <c r="A89" s="9" t="s">
        <v>82</v>
      </c>
      <c r="B89" s="5" t="s">
        <v>83</v>
      </c>
      <c r="C89" s="49">
        <f t="shared" si="29"/>
        <v>103.54545454545455</v>
      </c>
      <c r="D89" s="49">
        <v>13.6</v>
      </c>
      <c r="E89" s="19">
        <v>44</v>
      </c>
      <c r="F89" s="19">
        <v>26.2</v>
      </c>
      <c r="G89" s="17">
        <f t="shared" si="30"/>
        <v>323.5294117647059</v>
      </c>
      <c r="H89" s="17">
        <f t="shared" si="31"/>
        <v>59.54545454545455</v>
      </c>
      <c r="I89" s="49">
        <f t="shared" si="32"/>
        <v>0</v>
      </c>
      <c r="J89" s="19"/>
      <c r="K89" s="19"/>
      <c r="L89" s="19"/>
      <c r="M89" s="19"/>
      <c r="N89" s="19"/>
      <c r="O89" s="48">
        <f t="shared" si="33"/>
        <v>103.54545454545455</v>
      </c>
      <c r="Q89" s="93" t="s">
        <v>82</v>
      </c>
      <c r="R89" s="99" t="s">
        <v>83</v>
      </c>
      <c r="S89" s="106">
        <f aca="true" t="shared" si="34" ref="S89:S104">U89+X89</f>
        <v>282.4160104986877</v>
      </c>
      <c r="T89" s="106">
        <v>196.5</v>
      </c>
      <c r="U89" s="124">
        <v>190.5</v>
      </c>
      <c r="V89" s="124">
        <v>175.1</v>
      </c>
      <c r="W89" s="104">
        <f aca="true" t="shared" si="35" ref="W89:W104">SUM(U89/T89*100)</f>
        <v>96.94656488549617</v>
      </c>
      <c r="X89" s="104">
        <f aca="true" t="shared" si="36" ref="X89:X104">SUM(V89/U89*100)</f>
        <v>91.91601049868765</v>
      </c>
      <c r="Y89" s="106" t="e">
        <f>#REF!+AC89</f>
        <v>#REF!</v>
      </c>
      <c r="Z89" s="102"/>
      <c r="AA89" s="124"/>
      <c r="AB89" s="107"/>
      <c r="AC89" s="104"/>
      <c r="AD89" s="124"/>
      <c r="AE89" s="63" t="e">
        <f aca="true" t="shared" si="37" ref="AE89:AE104">SUM(S89+Y89)</f>
        <v>#REF!</v>
      </c>
    </row>
    <row r="90" spans="1:31" ht="0.75" customHeight="1" hidden="1">
      <c r="A90" s="9" t="s">
        <v>84</v>
      </c>
      <c r="B90" s="5" t="s">
        <v>134</v>
      </c>
      <c r="C90" s="49">
        <f t="shared" si="29"/>
        <v>121.55</v>
      </c>
      <c r="D90" s="49">
        <v>53.8</v>
      </c>
      <c r="E90" s="19">
        <v>52.8</v>
      </c>
      <c r="F90" s="19">
        <v>36.3</v>
      </c>
      <c r="G90" s="17">
        <f t="shared" si="30"/>
        <v>98.14126394052045</v>
      </c>
      <c r="H90" s="17">
        <f t="shared" si="31"/>
        <v>68.75</v>
      </c>
      <c r="I90" s="49" t="e">
        <f t="shared" si="32"/>
        <v>#DIV/0!</v>
      </c>
      <c r="J90" s="19"/>
      <c r="K90" s="19"/>
      <c r="L90" s="19"/>
      <c r="M90" s="17" t="e">
        <f>SUM(L90/J90*100)</f>
        <v>#DIV/0!</v>
      </c>
      <c r="N90" s="19"/>
      <c r="O90" s="48" t="e">
        <f t="shared" si="33"/>
        <v>#DIV/0!</v>
      </c>
      <c r="Q90" s="93" t="s">
        <v>84</v>
      </c>
      <c r="R90" s="99" t="s">
        <v>134</v>
      </c>
      <c r="S90" s="106">
        <f t="shared" si="34"/>
        <v>103.54545454545455</v>
      </c>
      <c r="T90" s="106">
        <v>13.6</v>
      </c>
      <c r="U90" s="124">
        <v>44</v>
      </c>
      <c r="V90" s="124">
        <v>26.2</v>
      </c>
      <c r="W90" s="104">
        <f t="shared" si="35"/>
        <v>323.5294117647059</v>
      </c>
      <c r="X90" s="104">
        <f t="shared" si="36"/>
        <v>59.54545454545455</v>
      </c>
      <c r="Y90" s="106" t="e">
        <f>#REF!+AC90</f>
        <v>#REF!</v>
      </c>
      <c r="Z90" s="102"/>
      <c r="AA90" s="124"/>
      <c r="AB90" s="107"/>
      <c r="AC90" s="104"/>
      <c r="AD90" s="124"/>
      <c r="AE90" s="63" t="e">
        <f t="shared" si="37"/>
        <v>#REF!</v>
      </c>
    </row>
    <row r="91" spans="1:31" ht="15" customHeight="1" hidden="1">
      <c r="A91" s="9" t="s">
        <v>73</v>
      </c>
      <c r="B91" s="6" t="s">
        <v>74</v>
      </c>
      <c r="C91" s="49">
        <f t="shared" si="29"/>
        <v>100.42857142857142</v>
      </c>
      <c r="D91" s="49">
        <v>12.2</v>
      </c>
      <c r="E91" s="19">
        <v>14</v>
      </c>
      <c r="F91" s="19">
        <v>12.1</v>
      </c>
      <c r="G91" s="17">
        <f t="shared" si="30"/>
        <v>114.75409836065576</v>
      </c>
      <c r="H91" s="17">
        <f t="shared" si="31"/>
        <v>86.42857142857142</v>
      </c>
      <c r="I91" s="48">
        <f t="shared" si="32"/>
        <v>0</v>
      </c>
      <c r="J91" s="19"/>
      <c r="K91" s="19"/>
      <c r="L91" s="19"/>
      <c r="M91" s="19"/>
      <c r="N91" s="19"/>
      <c r="O91" s="48">
        <f t="shared" si="33"/>
        <v>100.42857142857142</v>
      </c>
      <c r="Q91" s="93" t="s">
        <v>73</v>
      </c>
      <c r="R91" s="105" t="s">
        <v>74</v>
      </c>
      <c r="S91" s="106">
        <f t="shared" si="34"/>
        <v>121.55</v>
      </c>
      <c r="T91" s="106">
        <v>53.8</v>
      </c>
      <c r="U91" s="124">
        <v>52.8</v>
      </c>
      <c r="V91" s="124">
        <v>36.3</v>
      </c>
      <c r="W91" s="104">
        <f t="shared" si="35"/>
        <v>98.14126394052045</v>
      </c>
      <c r="X91" s="104">
        <f t="shared" si="36"/>
        <v>68.75</v>
      </c>
      <c r="Y91" s="106" t="e">
        <f>#REF!+AC91</f>
        <v>#REF!</v>
      </c>
      <c r="Z91" s="102"/>
      <c r="AA91" s="124"/>
      <c r="AB91" s="107"/>
      <c r="AC91" s="104"/>
      <c r="AD91" s="124"/>
      <c r="AE91" s="63" t="e">
        <f t="shared" si="37"/>
        <v>#REF!</v>
      </c>
    </row>
    <row r="92" spans="1:31" ht="23.25" customHeight="1" hidden="1">
      <c r="A92" s="9" t="s">
        <v>75</v>
      </c>
      <c r="B92" s="6" t="s">
        <v>76</v>
      </c>
      <c r="C92" s="49">
        <f t="shared" si="29"/>
        <v>101.1</v>
      </c>
      <c r="D92" s="49">
        <v>1</v>
      </c>
      <c r="E92" s="19">
        <v>1.1</v>
      </c>
      <c r="F92" s="19">
        <v>1.1</v>
      </c>
      <c r="G92" s="17">
        <f t="shared" si="30"/>
        <v>110.00000000000001</v>
      </c>
      <c r="H92" s="17">
        <f t="shared" si="31"/>
        <v>100</v>
      </c>
      <c r="I92" s="48" t="e">
        <f t="shared" si="32"/>
        <v>#DIV/0!</v>
      </c>
      <c r="J92" s="19"/>
      <c r="K92" s="19"/>
      <c r="L92" s="19"/>
      <c r="M92" s="17" t="e">
        <f>SUM(L92/J92*100)</f>
        <v>#DIV/0!</v>
      </c>
      <c r="N92" s="19"/>
      <c r="O92" s="48" t="e">
        <f t="shared" si="33"/>
        <v>#DIV/0!</v>
      </c>
      <c r="Q92" s="93" t="s">
        <v>75</v>
      </c>
      <c r="R92" s="105" t="s">
        <v>76</v>
      </c>
      <c r="S92" s="106">
        <f t="shared" si="34"/>
        <v>100.42857142857142</v>
      </c>
      <c r="T92" s="106">
        <v>12.2</v>
      </c>
      <c r="U92" s="124">
        <v>14</v>
      </c>
      <c r="V92" s="124">
        <v>12.1</v>
      </c>
      <c r="W92" s="104">
        <f t="shared" si="35"/>
        <v>114.75409836065576</v>
      </c>
      <c r="X92" s="104">
        <f t="shared" si="36"/>
        <v>86.42857142857142</v>
      </c>
      <c r="Y92" s="100" t="e">
        <f>#REF!+AC92</f>
        <v>#REF!</v>
      </c>
      <c r="Z92" s="101"/>
      <c r="AA92" s="124"/>
      <c r="AB92" s="107"/>
      <c r="AC92" s="104"/>
      <c r="AD92" s="124"/>
      <c r="AE92" s="63" t="e">
        <f t="shared" si="37"/>
        <v>#REF!</v>
      </c>
    </row>
    <row r="93" spans="1:31" ht="0.75" customHeight="1" hidden="1">
      <c r="A93" s="9" t="s">
        <v>68</v>
      </c>
      <c r="B93" s="5" t="s">
        <v>69</v>
      </c>
      <c r="C93" s="48">
        <f t="shared" si="29"/>
        <v>747.730886850153</v>
      </c>
      <c r="D93" s="48">
        <v>881</v>
      </c>
      <c r="E93" s="17">
        <v>654</v>
      </c>
      <c r="F93" s="17">
        <v>613</v>
      </c>
      <c r="G93" s="17">
        <f t="shared" si="30"/>
        <v>74.23382519863792</v>
      </c>
      <c r="H93" s="17">
        <f t="shared" si="31"/>
        <v>93.7308868501529</v>
      </c>
      <c r="I93" s="48">
        <f t="shared" si="32"/>
        <v>0</v>
      </c>
      <c r="J93" s="17"/>
      <c r="K93" s="21"/>
      <c r="L93" s="21"/>
      <c r="M93" s="17"/>
      <c r="N93" s="21"/>
      <c r="O93" s="48">
        <f t="shared" si="33"/>
        <v>747.730886850153</v>
      </c>
      <c r="Q93" s="93" t="s">
        <v>68</v>
      </c>
      <c r="R93" s="99" t="s">
        <v>69</v>
      </c>
      <c r="S93" s="106">
        <f t="shared" si="34"/>
        <v>101.1</v>
      </c>
      <c r="T93" s="106">
        <v>1</v>
      </c>
      <c r="U93" s="124">
        <v>1.1</v>
      </c>
      <c r="V93" s="124">
        <v>1.1</v>
      </c>
      <c r="W93" s="104">
        <f t="shared" si="35"/>
        <v>110.00000000000001</v>
      </c>
      <c r="X93" s="104">
        <f t="shared" si="36"/>
        <v>100</v>
      </c>
      <c r="Y93" s="100" t="e">
        <f>#REF!+AC93</f>
        <v>#REF!</v>
      </c>
      <c r="Z93" s="101"/>
      <c r="AA93" s="124"/>
      <c r="AB93" s="107"/>
      <c r="AC93" s="104"/>
      <c r="AD93" s="124"/>
      <c r="AE93" s="63" t="e">
        <f t="shared" si="37"/>
        <v>#REF!</v>
      </c>
    </row>
    <row r="94" spans="1:31" ht="15" customHeight="1" hidden="1">
      <c r="A94" s="9" t="s">
        <v>111</v>
      </c>
      <c r="B94" s="5" t="s">
        <v>112</v>
      </c>
      <c r="C94" s="48">
        <f t="shared" si="29"/>
        <v>42.87647058823529</v>
      </c>
      <c r="D94" s="48">
        <v>1.7</v>
      </c>
      <c r="E94" s="17">
        <v>1.7</v>
      </c>
      <c r="F94" s="17">
        <v>0.7</v>
      </c>
      <c r="G94" s="17">
        <f t="shared" si="30"/>
        <v>100</v>
      </c>
      <c r="H94" s="17">
        <f t="shared" si="31"/>
        <v>41.17647058823529</v>
      </c>
      <c r="I94" s="48">
        <f t="shared" si="32"/>
        <v>0</v>
      </c>
      <c r="J94" s="17"/>
      <c r="K94" s="21"/>
      <c r="L94" s="21"/>
      <c r="M94" s="17"/>
      <c r="N94" s="21"/>
      <c r="O94" s="48">
        <f t="shared" si="33"/>
        <v>42.87647058823529</v>
      </c>
      <c r="Q94" s="93" t="s">
        <v>111</v>
      </c>
      <c r="R94" s="99" t="s">
        <v>112</v>
      </c>
      <c r="S94" s="100">
        <f t="shared" si="34"/>
        <v>747.730886850153</v>
      </c>
      <c r="T94" s="100">
        <v>881</v>
      </c>
      <c r="U94" s="104">
        <v>654</v>
      </c>
      <c r="V94" s="104">
        <v>613</v>
      </c>
      <c r="W94" s="104">
        <f t="shared" si="35"/>
        <v>74.23382519863792</v>
      </c>
      <c r="X94" s="104">
        <f t="shared" si="36"/>
        <v>93.7308868501529</v>
      </c>
      <c r="Y94" s="100" t="e">
        <f>#REF!+AC94</f>
        <v>#REF!</v>
      </c>
      <c r="Z94" s="101"/>
      <c r="AA94" s="123"/>
      <c r="AB94" s="126"/>
      <c r="AC94" s="104"/>
      <c r="AD94" s="123"/>
      <c r="AE94" s="63" t="e">
        <f t="shared" si="37"/>
        <v>#REF!</v>
      </c>
    </row>
    <row r="95" spans="1:31" ht="24" customHeight="1" hidden="1">
      <c r="A95" s="9" t="s">
        <v>70</v>
      </c>
      <c r="B95" s="5" t="s">
        <v>71</v>
      </c>
      <c r="C95" s="48">
        <f t="shared" si="29"/>
        <v>131.58695652173913</v>
      </c>
      <c r="D95" s="48">
        <v>59.5</v>
      </c>
      <c r="E95" s="17">
        <v>57.5</v>
      </c>
      <c r="F95" s="17">
        <v>42.6</v>
      </c>
      <c r="G95" s="17">
        <f t="shared" si="30"/>
        <v>96.63865546218487</v>
      </c>
      <c r="H95" s="17">
        <f t="shared" si="31"/>
        <v>74.08695652173914</v>
      </c>
      <c r="I95" s="48" t="e">
        <f t="shared" si="32"/>
        <v>#DIV/0!</v>
      </c>
      <c r="J95" s="17"/>
      <c r="K95" s="21"/>
      <c r="L95" s="17"/>
      <c r="M95" s="17" t="e">
        <f>SUM(L95/J95*100)</f>
        <v>#DIV/0!</v>
      </c>
      <c r="N95" s="21"/>
      <c r="O95" s="48" t="e">
        <f t="shared" si="33"/>
        <v>#DIV/0!</v>
      </c>
      <c r="Q95" s="93" t="s">
        <v>70</v>
      </c>
      <c r="R95" s="99" t="s">
        <v>71</v>
      </c>
      <c r="S95" s="100">
        <f t="shared" si="34"/>
        <v>42.87647058823529</v>
      </c>
      <c r="T95" s="100">
        <v>1.7</v>
      </c>
      <c r="U95" s="104">
        <v>1.7</v>
      </c>
      <c r="V95" s="104">
        <v>0.7</v>
      </c>
      <c r="W95" s="104">
        <f t="shared" si="35"/>
        <v>100</v>
      </c>
      <c r="X95" s="104">
        <f t="shared" si="36"/>
        <v>41.17647058823529</v>
      </c>
      <c r="Y95" s="100" t="e">
        <f>#REF!+AC95</f>
        <v>#REF!</v>
      </c>
      <c r="Z95" s="101"/>
      <c r="AA95" s="123"/>
      <c r="AB95" s="126"/>
      <c r="AC95" s="104"/>
      <c r="AD95" s="123"/>
      <c r="AE95" s="63" t="e">
        <f t="shared" si="37"/>
        <v>#REF!</v>
      </c>
    </row>
    <row r="96" spans="1:31" ht="15" customHeight="1" hidden="1">
      <c r="A96" s="9" t="s">
        <v>85</v>
      </c>
      <c r="B96" s="5" t="s">
        <v>92</v>
      </c>
      <c r="C96" s="49">
        <f t="shared" si="29"/>
        <v>177.82870012870012</v>
      </c>
      <c r="D96" s="49">
        <v>78.5</v>
      </c>
      <c r="E96" s="19">
        <v>77.7</v>
      </c>
      <c r="F96" s="19">
        <v>77.8</v>
      </c>
      <c r="G96" s="17">
        <f t="shared" si="30"/>
        <v>98.98089171974522</v>
      </c>
      <c r="H96" s="17">
        <f t="shared" si="31"/>
        <v>100.12870012870012</v>
      </c>
      <c r="I96" s="49">
        <f t="shared" si="32"/>
        <v>0</v>
      </c>
      <c r="J96" s="19"/>
      <c r="K96" s="19"/>
      <c r="L96" s="19"/>
      <c r="M96" s="19"/>
      <c r="N96" s="19"/>
      <c r="O96" s="48">
        <f t="shared" si="33"/>
        <v>177.82870012870012</v>
      </c>
      <c r="Q96" s="93" t="s">
        <v>85</v>
      </c>
      <c r="R96" s="99" t="s">
        <v>92</v>
      </c>
      <c r="S96" s="100">
        <f t="shared" si="34"/>
        <v>131.58695652173913</v>
      </c>
      <c r="T96" s="100">
        <v>59.5</v>
      </c>
      <c r="U96" s="104">
        <v>57.5</v>
      </c>
      <c r="V96" s="104">
        <v>42.6</v>
      </c>
      <c r="W96" s="104">
        <f t="shared" si="35"/>
        <v>96.63865546218487</v>
      </c>
      <c r="X96" s="104">
        <f t="shared" si="36"/>
        <v>74.08695652173914</v>
      </c>
      <c r="Y96" s="100" t="e">
        <f>#REF!+AC96</f>
        <v>#REF!</v>
      </c>
      <c r="Z96" s="101"/>
      <c r="AA96" s="123"/>
      <c r="AB96" s="103"/>
      <c r="AC96" s="104"/>
      <c r="AD96" s="123"/>
      <c r="AE96" s="63" t="e">
        <f t="shared" si="37"/>
        <v>#REF!</v>
      </c>
    </row>
    <row r="97" spans="1:31" ht="15" customHeight="1" hidden="1">
      <c r="A97" s="9" t="s">
        <v>86</v>
      </c>
      <c r="B97" s="5" t="s">
        <v>93</v>
      </c>
      <c r="C97" s="49">
        <f t="shared" si="29"/>
        <v>374.36355685131196</v>
      </c>
      <c r="D97" s="49">
        <v>240.4</v>
      </c>
      <c r="E97" s="19">
        <v>274.4</v>
      </c>
      <c r="F97" s="19">
        <v>274.3</v>
      </c>
      <c r="G97" s="17">
        <f t="shared" si="30"/>
        <v>114.14309484193011</v>
      </c>
      <c r="H97" s="17">
        <f t="shared" si="31"/>
        <v>99.96355685131196</v>
      </c>
      <c r="I97" s="49">
        <f t="shared" si="32"/>
        <v>0</v>
      </c>
      <c r="J97" s="19"/>
      <c r="K97" s="19"/>
      <c r="L97" s="19"/>
      <c r="M97" s="19"/>
      <c r="N97" s="19"/>
      <c r="O97" s="48">
        <f t="shared" si="33"/>
        <v>374.36355685131196</v>
      </c>
      <c r="Q97" s="93" t="s">
        <v>86</v>
      </c>
      <c r="R97" s="99" t="s">
        <v>93</v>
      </c>
      <c r="S97" s="106">
        <f t="shared" si="34"/>
        <v>177.82870012870012</v>
      </c>
      <c r="T97" s="106">
        <v>78.5</v>
      </c>
      <c r="U97" s="124">
        <v>77.7</v>
      </c>
      <c r="V97" s="124">
        <v>77.8</v>
      </c>
      <c r="W97" s="104">
        <f t="shared" si="35"/>
        <v>98.98089171974522</v>
      </c>
      <c r="X97" s="104">
        <f t="shared" si="36"/>
        <v>100.12870012870012</v>
      </c>
      <c r="Y97" s="106" t="e">
        <f>#REF!+AC97</f>
        <v>#REF!</v>
      </c>
      <c r="Z97" s="102"/>
      <c r="AA97" s="124"/>
      <c r="AB97" s="107"/>
      <c r="AC97" s="104"/>
      <c r="AD97" s="124"/>
      <c r="AE97" s="63" t="e">
        <f t="shared" si="37"/>
        <v>#REF!</v>
      </c>
    </row>
    <row r="98" spans="1:31" ht="15" customHeight="1" hidden="1">
      <c r="A98" s="9" t="s">
        <v>87</v>
      </c>
      <c r="B98" s="5" t="s">
        <v>94</v>
      </c>
      <c r="C98" s="49">
        <f t="shared" si="29"/>
        <v>132</v>
      </c>
      <c r="D98" s="49">
        <v>28.1</v>
      </c>
      <c r="E98" s="19">
        <v>32</v>
      </c>
      <c r="F98" s="19">
        <v>32</v>
      </c>
      <c r="G98" s="17">
        <f t="shared" si="30"/>
        <v>113.87900355871885</v>
      </c>
      <c r="H98" s="17">
        <f t="shared" si="31"/>
        <v>100</v>
      </c>
      <c r="I98" s="49">
        <f t="shared" si="32"/>
        <v>0</v>
      </c>
      <c r="J98" s="19"/>
      <c r="K98" s="19"/>
      <c r="L98" s="19"/>
      <c r="M98" s="19"/>
      <c r="N98" s="19"/>
      <c r="O98" s="48">
        <f t="shared" si="33"/>
        <v>132</v>
      </c>
      <c r="Q98" s="93" t="s">
        <v>87</v>
      </c>
      <c r="R98" s="99" t="s">
        <v>94</v>
      </c>
      <c r="S98" s="106">
        <f t="shared" si="34"/>
        <v>374.36355685131196</v>
      </c>
      <c r="T98" s="106">
        <v>240.4</v>
      </c>
      <c r="U98" s="124">
        <v>274.4</v>
      </c>
      <c r="V98" s="124">
        <v>274.3</v>
      </c>
      <c r="W98" s="104">
        <f t="shared" si="35"/>
        <v>114.14309484193011</v>
      </c>
      <c r="X98" s="104">
        <f t="shared" si="36"/>
        <v>99.96355685131196</v>
      </c>
      <c r="Y98" s="106" t="e">
        <f>#REF!+AC98</f>
        <v>#REF!</v>
      </c>
      <c r="Z98" s="102"/>
      <c r="AA98" s="124"/>
      <c r="AB98" s="107"/>
      <c r="AC98" s="104"/>
      <c r="AD98" s="124"/>
      <c r="AE98" s="63" t="e">
        <f t="shared" si="37"/>
        <v>#REF!</v>
      </c>
    </row>
    <row r="99" spans="1:31" ht="15" customHeight="1" hidden="1">
      <c r="A99" s="9" t="s">
        <v>88</v>
      </c>
      <c r="B99" s="5" t="s">
        <v>95</v>
      </c>
      <c r="C99" s="49">
        <f t="shared" si="29"/>
        <v>101.52641509433963</v>
      </c>
      <c r="D99" s="49">
        <v>15.4</v>
      </c>
      <c r="E99" s="19">
        <v>5.3</v>
      </c>
      <c r="F99" s="19">
        <v>5.1</v>
      </c>
      <c r="G99" s="17">
        <f t="shared" si="30"/>
        <v>34.41558441558442</v>
      </c>
      <c r="H99" s="17">
        <f t="shared" si="31"/>
        <v>96.22641509433963</v>
      </c>
      <c r="I99" s="49">
        <f t="shared" si="32"/>
        <v>0</v>
      </c>
      <c r="J99" s="19"/>
      <c r="K99" s="19"/>
      <c r="L99" s="19"/>
      <c r="M99" s="19"/>
      <c r="N99" s="19"/>
      <c r="O99" s="48">
        <f t="shared" si="33"/>
        <v>101.52641509433963</v>
      </c>
      <c r="Q99" s="93" t="s">
        <v>88</v>
      </c>
      <c r="R99" s="99" t="s">
        <v>95</v>
      </c>
      <c r="S99" s="106">
        <f t="shared" si="34"/>
        <v>132</v>
      </c>
      <c r="T99" s="106">
        <v>28.1</v>
      </c>
      <c r="U99" s="124">
        <v>32</v>
      </c>
      <c r="V99" s="124">
        <v>32</v>
      </c>
      <c r="W99" s="104">
        <f t="shared" si="35"/>
        <v>113.87900355871885</v>
      </c>
      <c r="X99" s="104">
        <f t="shared" si="36"/>
        <v>100</v>
      </c>
      <c r="Y99" s="106" t="e">
        <f>#REF!+AC99</f>
        <v>#REF!</v>
      </c>
      <c r="Z99" s="102"/>
      <c r="AA99" s="124"/>
      <c r="AB99" s="107"/>
      <c r="AC99" s="104"/>
      <c r="AD99" s="124"/>
      <c r="AE99" s="63" t="e">
        <f t="shared" si="37"/>
        <v>#REF!</v>
      </c>
    </row>
    <row r="100" spans="1:31" ht="15" customHeight="1" hidden="1">
      <c r="A100" s="9" t="s">
        <v>89</v>
      </c>
      <c r="B100" s="5" t="s">
        <v>96</v>
      </c>
      <c r="C100" s="49">
        <f t="shared" si="29"/>
        <v>248.6</v>
      </c>
      <c r="D100" s="49">
        <v>126.6</v>
      </c>
      <c r="E100" s="19">
        <v>148.6</v>
      </c>
      <c r="F100" s="19">
        <v>148.6</v>
      </c>
      <c r="G100" s="17">
        <f t="shared" si="30"/>
        <v>117.37756714060032</v>
      </c>
      <c r="H100" s="17">
        <f t="shared" si="31"/>
        <v>100</v>
      </c>
      <c r="I100" s="49">
        <f t="shared" si="32"/>
        <v>0</v>
      </c>
      <c r="J100" s="19"/>
      <c r="K100" s="19"/>
      <c r="L100" s="19"/>
      <c r="M100" s="19"/>
      <c r="N100" s="19"/>
      <c r="O100" s="48">
        <f t="shared" si="33"/>
        <v>248.6</v>
      </c>
      <c r="Q100" s="93" t="s">
        <v>89</v>
      </c>
      <c r="R100" s="99" t="s">
        <v>96</v>
      </c>
      <c r="S100" s="106">
        <f t="shared" si="34"/>
        <v>101.52641509433963</v>
      </c>
      <c r="T100" s="106">
        <v>15.4</v>
      </c>
      <c r="U100" s="124">
        <v>5.3</v>
      </c>
      <c r="V100" s="124">
        <v>5.1</v>
      </c>
      <c r="W100" s="104">
        <f t="shared" si="35"/>
        <v>34.41558441558442</v>
      </c>
      <c r="X100" s="104">
        <f t="shared" si="36"/>
        <v>96.22641509433963</v>
      </c>
      <c r="Y100" s="106" t="e">
        <f>#REF!+AC100</f>
        <v>#REF!</v>
      </c>
      <c r="Z100" s="102"/>
      <c r="AA100" s="124"/>
      <c r="AB100" s="107"/>
      <c r="AC100" s="104"/>
      <c r="AD100" s="124"/>
      <c r="AE100" s="63" t="e">
        <f t="shared" si="37"/>
        <v>#REF!</v>
      </c>
    </row>
    <row r="101" spans="1:31" ht="15" customHeight="1" hidden="1">
      <c r="A101" s="9" t="s">
        <v>90</v>
      </c>
      <c r="B101" s="5" t="s">
        <v>97</v>
      </c>
      <c r="C101" s="49">
        <f t="shared" si="29"/>
        <v>399.4</v>
      </c>
      <c r="D101" s="49">
        <v>243</v>
      </c>
      <c r="E101" s="19">
        <v>299.4</v>
      </c>
      <c r="F101" s="19">
        <v>299.4</v>
      </c>
      <c r="G101" s="17">
        <f t="shared" si="30"/>
        <v>123.20987654320987</v>
      </c>
      <c r="H101" s="17">
        <f t="shared" si="31"/>
        <v>100</v>
      </c>
      <c r="I101" s="49">
        <f t="shared" si="32"/>
        <v>0</v>
      </c>
      <c r="J101" s="19"/>
      <c r="K101" s="19"/>
      <c r="L101" s="19"/>
      <c r="M101" s="19"/>
      <c r="N101" s="19"/>
      <c r="O101" s="48">
        <f t="shared" si="33"/>
        <v>399.4</v>
      </c>
      <c r="Q101" s="93" t="s">
        <v>90</v>
      </c>
      <c r="R101" s="99" t="s">
        <v>97</v>
      </c>
      <c r="S101" s="106">
        <f t="shared" si="34"/>
        <v>248.6</v>
      </c>
      <c r="T101" s="106">
        <v>126.6</v>
      </c>
      <c r="U101" s="124">
        <v>148.6</v>
      </c>
      <c r="V101" s="124">
        <v>148.6</v>
      </c>
      <c r="W101" s="104">
        <f t="shared" si="35"/>
        <v>117.37756714060032</v>
      </c>
      <c r="X101" s="104">
        <f t="shared" si="36"/>
        <v>100</v>
      </c>
      <c r="Y101" s="106" t="e">
        <f>#REF!+AC101</f>
        <v>#REF!</v>
      </c>
      <c r="Z101" s="102"/>
      <c r="AA101" s="124"/>
      <c r="AB101" s="107"/>
      <c r="AC101" s="104"/>
      <c r="AD101" s="124"/>
      <c r="AE101" s="63" t="e">
        <f t="shared" si="37"/>
        <v>#REF!</v>
      </c>
    </row>
    <row r="102" spans="1:31" ht="15" customHeight="1" hidden="1">
      <c r="A102" s="9" t="s">
        <v>91</v>
      </c>
      <c r="B102" s="5" t="s">
        <v>98</v>
      </c>
      <c r="C102" s="49">
        <f t="shared" si="29"/>
        <v>192.76428571428573</v>
      </c>
      <c r="D102" s="49">
        <v>139.3</v>
      </c>
      <c r="E102" s="19">
        <v>100.8</v>
      </c>
      <c r="F102" s="19">
        <v>92.7</v>
      </c>
      <c r="G102" s="17">
        <f t="shared" si="30"/>
        <v>72.36180904522612</v>
      </c>
      <c r="H102" s="17">
        <f t="shared" si="31"/>
        <v>91.96428571428572</v>
      </c>
      <c r="I102" s="49">
        <f t="shared" si="32"/>
        <v>0</v>
      </c>
      <c r="J102" s="19"/>
      <c r="K102" s="19"/>
      <c r="L102" s="19"/>
      <c r="M102" s="19"/>
      <c r="N102" s="19"/>
      <c r="O102" s="48">
        <f t="shared" si="33"/>
        <v>192.76428571428573</v>
      </c>
      <c r="Q102" s="93" t="s">
        <v>91</v>
      </c>
      <c r="R102" s="99" t="s">
        <v>98</v>
      </c>
      <c r="S102" s="106">
        <f t="shared" si="34"/>
        <v>399.4</v>
      </c>
      <c r="T102" s="106">
        <v>243</v>
      </c>
      <c r="U102" s="124">
        <v>299.4</v>
      </c>
      <c r="V102" s="124">
        <v>299.4</v>
      </c>
      <c r="W102" s="104">
        <f t="shared" si="35"/>
        <v>123.20987654320987</v>
      </c>
      <c r="X102" s="104">
        <f t="shared" si="36"/>
        <v>100</v>
      </c>
      <c r="Y102" s="106" t="e">
        <f>#REF!+AC102</f>
        <v>#REF!</v>
      </c>
      <c r="Z102" s="102"/>
      <c r="AA102" s="124"/>
      <c r="AB102" s="107"/>
      <c r="AC102" s="104"/>
      <c r="AD102" s="124"/>
      <c r="AE102" s="63" t="e">
        <f t="shared" si="37"/>
        <v>#REF!</v>
      </c>
    </row>
    <row r="103" spans="1:31" ht="15" customHeight="1" hidden="1">
      <c r="A103" s="9" t="s">
        <v>121</v>
      </c>
      <c r="B103" s="5" t="s">
        <v>120</v>
      </c>
      <c r="C103" s="49" t="e">
        <f t="shared" si="29"/>
        <v>#DIV/0!</v>
      </c>
      <c r="D103" s="49">
        <v>20</v>
      </c>
      <c r="E103" s="19"/>
      <c r="F103" s="19"/>
      <c r="G103" s="17">
        <f t="shared" si="30"/>
        <v>0</v>
      </c>
      <c r="H103" s="17" t="e">
        <f t="shared" si="31"/>
        <v>#DIV/0!</v>
      </c>
      <c r="I103" s="49"/>
      <c r="J103" s="19"/>
      <c r="K103" s="19"/>
      <c r="L103" s="19"/>
      <c r="M103" s="19"/>
      <c r="N103" s="19"/>
      <c r="O103" s="48" t="e">
        <f t="shared" si="33"/>
        <v>#DIV/0!</v>
      </c>
      <c r="Q103" s="93" t="s">
        <v>121</v>
      </c>
      <c r="R103" s="99" t="s">
        <v>120</v>
      </c>
      <c r="S103" s="106">
        <f t="shared" si="34"/>
        <v>192.76428571428573</v>
      </c>
      <c r="T103" s="106">
        <v>139.3</v>
      </c>
      <c r="U103" s="124">
        <v>100.8</v>
      </c>
      <c r="V103" s="124">
        <v>92.7</v>
      </c>
      <c r="W103" s="104">
        <f t="shared" si="35"/>
        <v>72.36180904522612</v>
      </c>
      <c r="X103" s="104">
        <f t="shared" si="36"/>
        <v>91.96428571428572</v>
      </c>
      <c r="Y103" s="106" t="e">
        <f>#REF!+AC103</f>
        <v>#REF!</v>
      </c>
      <c r="Z103" s="102"/>
      <c r="AA103" s="124"/>
      <c r="AB103" s="107"/>
      <c r="AC103" s="104"/>
      <c r="AD103" s="124"/>
      <c r="AE103" s="63" t="e">
        <f t="shared" si="37"/>
        <v>#REF!</v>
      </c>
    </row>
    <row r="104" spans="1:31" ht="15" customHeight="1" hidden="1">
      <c r="A104" s="9" t="s">
        <v>3</v>
      </c>
      <c r="B104" s="6" t="s">
        <v>60</v>
      </c>
      <c r="C104" s="49">
        <f t="shared" si="29"/>
        <v>139.37390300230948</v>
      </c>
      <c r="D104" s="49">
        <v>38</v>
      </c>
      <c r="E104" s="19">
        <v>43.3</v>
      </c>
      <c r="F104" s="19">
        <v>41.6</v>
      </c>
      <c r="G104" s="17">
        <f t="shared" si="30"/>
        <v>113.94736842105262</v>
      </c>
      <c r="H104" s="17">
        <f t="shared" si="31"/>
        <v>96.07390300230948</v>
      </c>
      <c r="I104" s="49">
        <f>J104+M104</f>
        <v>0</v>
      </c>
      <c r="J104" s="19"/>
      <c r="K104" s="19"/>
      <c r="L104" s="19"/>
      <c r="M104" s="19"/>
      <c r="N104" s="19"/>
      <c r="O104" s="48">
        <f t="shared" si="33"/>
        <v>139.37390300230948</v>
      </c>
      <c r="Q104" s="93" t="s">
        <v>3</v>
      </c>
      <c r="R104" s="105" t="s">
        <v>60</v>
      </c>
      <c r="S104" s="106" t="e">
        <f t="shared" si="34"/>
        <v>#DIV/0!</v>
      </c>
      <c r="T104" s="106">
        <v>20</v>
      </c>
      <c r="U104" s="124"/>
      <c r="V104" s="124"/>
      <c r="W104" s="104">
        <f t="shared" si="35"/>
        <v>0</v>
      </c>
      <c r="X104" s="104" t="e">
        <f t="shared" si="36"/>
        <v>#DIV/0!</v>
      </c>
      <c r="Y104" s="106"/>
      <c r="Z104" s="102"/>
      <c r="AA104" s="124"/>
      <c r="AB104" s="107"/>
      <c r="AC104" s="104"/>
      <c r="AD104" s="124"/>
      <c r="AE104" s="63" t="e">
        <f t="shared" si="37"/>
        <v>#DIV/0!</v>
      </c>
    </row>
    <row r="105" spans="1:31" ht="12.75" customHeight="1" hidden="1">
      <c r="A105" s="9"/>
      <c r="B105" s="6"/>
      <c r="C105" s="49"/>
      <c r="D105" s="49"/>
      <c r="E105" s="19"/>
      <c r="F105" s="19"/>
      <c r="G105" s="17"/>
      <c r="H105" s="17"/>
      <c r="I105" s="49"/>
      <c r="J105" s="19"/>
      <c r="K105" s="19"/>
      <c r="L105" s="19"/>
      <c r="M105" s="19"/>
      <c r="N105" s="19"/>
      <c r="O105" s="48"/>
      <c r="Q105" s="93" t="s">
        <v>1</v>
      </c>
      <c r="R105" s="99" t="s">
        <v>2</v>
      </c>
      <c r="S105" s="106"/>
      <c r="T105" s="106"/>
      <c r="U105" s="124"/>
      <c r="V105" s="124"/>
      <c r="W105" s="104"/>
      <c r="X105" s="104"/>
      <c r="Y105" s="106"/>
      <c r="Z105" s="102"/>
      <c r="AA105" s="124"/>
      <c r="AB105" s="107"/>
      <c r="AC105" s="104"/>
      <c r="AD105" s="124"/>
      <c r="AE105" s="63"/>
    </row>
    <row r="106" spans="1:31" ht="12.75" customHeight="1">
      <c r="A106" s="9"/>
      <c r="B106" s="6"/>
      <c r="C106" s="49"/>
      <c r="D106" s="49"/>
      <c r="E106" s="19"/>
      <c r="F106" s="19"/>
      <c r="G106" s="17"/>
      <c r="H106" s="17"/>
      <c r="I106" s="49"/>
      <c r="J106" s="19"/>
      <c r="K106" s="19"/>
      <c r="L106" s="19"/>
      <c r="M106" s="19"/>
      <c r="N106" s="19"/>
      <c r="O106" s="48"/>
      <c r="Q106" s="93" t="s">
        <v>1</v>
      </c>
      <c r="R106" s="99" t="s">
        <v>2</v>
      </c>
      <c r="S106" s="106"/>
      <c r="T106" s="106"/>
      <c r="U106" s="124"/>
      <c r="V106" s="124"/>
      <c r="W106" s="104"/>
      <c r="X106" s="104"/>
      <c r="Y106" s="106"/>
      <c r="Z106" s="102">
        <v>12000</v>
      </c>
      <c r="AA106" s="124"/>
      <c r="AB106" s="107">
        <v>12000</v>
      </c>
      <c r="AC106" s="104"/>
      <c r="AD106" s="124"/>
      <c r="AE106" s="63"/>
    </row>
    <row r="107" spans="1:31" ht="12.75" customHeight="1">
      <c r="A107" s="9"/>
      <c r="B107" s="6"/>
      <c r="C107" s="49"/>
      <c r="D107" s="49"/>
      <c r="E107" s="19"/>
      <c r="F107" s="19"/>
      <c r="G107" s="17"/>
      <c r="H107" s="17"/>
      <c r="I107" s="49"/>
      <c r="J107" s="19"/>
      <c r="K107" s="19"/>
      <c r="L107" s="19"/>
      <c r="M107" s="19"/>
      <c r="N107" s="19"/>
      <c r="O107" s="48"/>
      <c r="Q107" s="93" t="s">
        <v>10</v>
      </c>
      <c r="R107" s="105" t="s">
        <v>62</v>
      </c>
      <c r="S107" s="106"/>
      <c r="T107" s="106"/>
      <c r="U107" s="124"/>
      <c r="V107" s="124"/>
      <c r="W107" s="104"/>
      <c r="X107" s="104"/>
      <c r="Y107" s="106"/>
      <c r="Z107" s="102"/>
      <c r="AA107" s="124"/>
      <c r="AB107" s="107">
        <v>1499.44</v>
      </c>
      <c r="AC107" s="104"/>
      <c r="AD107" s="124"/>
      <c r="AE107" s="63"/>
    </row>
    <row r="108" spans="1:31" ht="15" customHeight="1">
      <c r="A108" s="9"/>
      <c r="B108" s="6"/>
      <c r="C108" s="49"/>
      <c r="D108" s="49"/>
      <c r="E108" s="19"/>
      <c r="F108" s="19"/>
      <c r="G108" s="17"/>
      <c r="H108" s="17"/>
      <c r="I108" s="49"/>
      <c r="J108" s="19"/>
      <c r="K108" s="19"/>
      <c r="L108" s="19"/>
      <c r="M108" s="19"/>
      <c r="N108" s="19"/>
      <c r="O108" s="48"/>
      <c r="Q108" s="93" t="s">
        <v>257</v>
      </c>
      <c r="R108" s="99" t="s">
        <v>193</v>
      </c>
      <c r="S108" s="106"/>
      <c r="T108" s="106"/>
      <c r="U108" s="124"/>
      <c r="V108" s="124"/>
      <c r="W108" s="104"/>
      <c r="X108" s="104"/>
      <c r="Y108" s="106"/>
      <c r="Z108" s="102"/>
      <c r="AA108" s="124"/>
      <c r="AB108" s="107">
        <v>1403.5</v>
      </c>
      <c r="AC108" s="104"/>
      <c r="AD108" s="124"/>
      <c r="AE108" s="63"/>
    </row>
    <row r="109" spans="1:34" ht="13.5" customHeight="1">
      <c r="A109" s="9"/>
      <c r="B109" s="6"/>
      <c r="C109" s="49"/>
      <c r="D109" s="49"/>
      <c r="E109" s="19"/>
      <c r="F109" s="19"/>
      <c r="G109" s="17"/>
      <c r="H109" s="17"/>
      <c r="I109" s="49"/>
      <c r="J109" s="19"/>
      <c r="K109" s="19"/>
      <c r="L109" s="19"/>
      <c r="M109" s="19"/>
      <c r="N109" s="19"/>
      <c r="O109" s="48"/>
      <c r="Q109" s="93"/>
      <c r="R109" s="116" t="s">
        <v>29</v>
      </c>
      <c r="S109" s="106"/>
      <c r="T109" s="106"/>
      <c r="U109" s="124"/>
      <c r="V109" s="124"/>
      <c r="W109" s="104"/>
      <c r="X109" s="104"/>
      <c r="Y109" s="106"/>
      <c r="Z109" s="107">
        <f>SUM(Z105:Z108)</f>
        <v>12000</v>
      </c>
      <c r="AA109" s="124"/>
      <c r="AB109" s="107">
        <f>SUM(AB105:AB108)</f>
        <v>14902.94</v>
      </c>
      <c r="AC109" s="104"/>
      <c r="AD109" s="124"/>
      <c r="AE109" s="63"/>
      <c r="AH109" s="73"/>
    </row>
    <row r="110" spans="1:31" ht="12" customHeight="1">
      <c r="A110" s="9"/>
      <c r="B110" s="24" t="s">
        <v>118</v>
      </c>
      <c r="C110" s="49"/>
      <c r="D110" s="49"/>
      <c r="E110" s="49"/>
      <c r="F110" s="49"/>
      <c r="G110" s="17"/>
      <c r="H110" s="17"/>
      <c r="I110" s="49"/>
      <c r="J110" s="49"/>
      <c r="K110" s="49"/>
      <c r="L110" s="49"/>
      <c r="M110" s="49"/>
      <c r="N110" s="49"/>
      <c r="O110" s="48">
        <f>SUM(C110+I110)</f>
        <v>0</v>
      </c>
      <c r="Q110" s="93"/>
      <c r="R110" s="116" t="s">
        <v>118</v>
      </c>
      <c r="S110" s="106" t="e">
        <f>SUM(S89:S104)</f>
        <v>#DIV/0!</v>
      </c>
      <c r="T110" s="106">
        <f>SUM(T89:T104)</f>
        <v>2110.6</v>
      </c>
      <c r="U110" s="106">
        <f>SUM(U89:U104)</f>
        <v>1953.8</v>
      </c>
      <c r="V110" s="106">
        <f>SUM(V89:V104)</f>
        <v>1836.9999999999998</v>
      </c>
      <c r="W110" s="104">
        <f>SUM(U110/T110*100)</f>
        <v>92.5708329385009</v>
      </c>
      <c r="X110" s="104">
        <f>SUM(V110/U110*100)</f>
        <v>94.02190602927627</v>
      </c>
      <c r="Y110" s="106" t="e">
        <f>SUM(Y89:Y104)</f>
        <v>#REF!</v>
      </c>
      <c r="Z110" s="102"/>
      <c r="AA110" s="106"/>
      <c r="AB110" s="102"/>
      <c r="AC110" s="104"/>
      <c r="AD110" s="106">
        <f>SUM(AD89:AD104)</f>
        <v>0</v>
      </c>
      <c r="AE110" s="130" t="e">
        <f>SUM(AE89:AE104)</f>
        <v>#REF!</v>
      </c>
    </row>
    <row r="111" spans="1:31" ht="14.25" customHeight="1">
      <c r="A111" s="23" t="s">
        <v>9</v>
      </c>
      <c r="B111" s="6" t="s">
        <v>118</v>
      </c>
      <c r="C111" s="49">
        <f>E111+H111</f>
        <v>177.50541871921183</v>
      </c>
      <c r="D111" s="49">
        <v>74.9</v>
      </c>
      <c r="E111" s="19">
        <v>81.2</v>
      </c>
      <c r="F111" s="19">
        <v>78.2</v>
      </c>
      <c r="G111" s="17">
        <f>SUM(E111/D111*100)</f>
        <v>108.41121495327101</v>
      </c>
      <c r="H111" s="17">
        <f>SUM(F111/E111*100)</f>
        <v>96.30541871921181</v>
      </c>
      <c r="I111" s="50" t="e">
        <f>SUM(J111,M111)</f>
        <v>#DIV/0!</v>
      </c>
      <c r="J111" s="49"/>
      <c r="K111" s="49"/>
      <c r="L111" s="49">
        <v>0.8</v>
      </c>
      <c r="M111" s="17" t="e">
        <f>SUM(L111/J111*100)</f>
        <v>#DIV/0!</v>
      </c>
      <c r="N111" s="49"/>
      <c r="O111" s="48" t="e">
        <f>SUM(C111+I111)</f>
        <v>#DIV/0!</v>
      </c>
      <c r="Q111" s="117" t="s">
        <v>9</v>
      </c>
      <c r="R111" s="105" t="s">
        <v>175</v>
      </c>
      <c r="S111" s="106"/>
      <c r="T111" s="106"/>
      <c r="U111" s="106"/>
      <c r="V111" s="106"/>
      <c r="W111" s="104"/>
      <c r="X111" s="104"/>
      <c r="Y111" s="106"/>
      <c r="Z111" s="102">
        <v>3800</v>
      </c>
      <c r="AA111" s="106"/>
      <c r="AB111" s="102">
        <v>1837.38</v>
      </c>
      <c r="AC111" s="104"/>
      <c r="AD111" s="106"/>
      <c r="AE111" s="63">
        <f>SUM(S111+Y111)</f>
        <v>0</v>
      </c>
    </row>
    <row r="112" spans="1:31" ht="0.75" customHeight="1" hidden="1">
      <c r="A112" s="9"/>
      <c r="B112" s="8" t="s">
        <v>64</v>
      </c>
      <c r="C112" s="49"/>
      <c r="D112" s="49"/>
      <c r="E112" s="19"/>
      <c r="F112" s="19"/>
      <c r="G112" s="17"/>
      <c r="H112" s="17"/>
      <c r="I112" s="49"/>
      <c r="J112" s="19"/>
      <c r="K112" s="19"/>
      <c r="L112" s="19"/>
      <c r="M112" s="19"/>
      <c r="N112" s="19"/>
      <c r="O112" s="48">
        <f>SUM(C112+I112)</f>
        <v>0</v>
      </c>
      <c r="Q112" s="93"/>
      <c r="R112" s="94" t="s">
        <v>64</v>
      </c>
      <c r="S112" s="106"/>
      <c r="T112" s="106"/>
      <c r="U112" s="124"/>
      <c r="V112" s="124"/>
      <c r="W112" s="104"/>
      <c r="X112" s="104"/>
      <c r="Y112" s="131"/>
      <c r="Z112" s="109"/>
      <c r="AA112" s="106"/>
      <c r="AB112" s="102"/>
      <c r="AC112" s="104"/>
      <c r="AD112" s="106"/>
      <c r="AE112" s="63"/>
    </row>
    <row r="113" spans="1:31" ht="15" customHeight="1" hidden="1">
      <c r="A113" s="9" t="s">
        <v>5</v>
      </c>
      <c r="B113" s="5" t="s">
        <v>6</v>
      </c>
      <c r="C113" s="49">
        <f>E113+H113</f>
        <v>0</v>
      </c>
      <c r="D113" s="49">
        <v>0</v>
      </c>
      <c r="E113" s="17"/>
      <c r="F113" s="17"/>
      <c r="G113" s="17"/>
      <c r="H113" s="17"/>
      <c r="I113" s="50" t="e">
        <f>SUM(J113,M113)</f>
        <v>#DIV/0!</v>
      </c>
      <c r="J113" s="17"/>
      <c r="K113" s="17"/>
      <c r="L113" s="17"/>
      <c r="M113" s="17" t="e">
        <f>SUM(L113/J113*100)</f>
        <v>#DIV/0!</v>
      </c>
      <c r="N113" s="17"/>
      <c r="O113" s="48" t="e">
        <f>SUM(C113+I113)</f>
        <v>#DIV/0!</v>
      </c>
      <c r="Q113" s="93" t="s">
        <v>5</v>
      </c>
      <c r="R113" s="99" t="s">
        <v>6</v>
      </c>
      <c r="S113" s="106"/>
      <c r="T113" s="106"/>
      <c r="U113" s="124"/>
      <c r="V113" s="124"/>
      <c r="W113" s="104"/>
      <c r="X113" s="104"/>
      <c r="Y113" s="106"/>
      <c r="Z113" s="102"/>
      <c r="AA113" s="124"/>
      <c r="AB113" s="107"/>
      <c r="AC113" s="104"/>
      <c r="AD113" s="124"/>
      <c r="AE113" s="63">
        <f>SUM(S113+Y113)</f>
        <v>0</v>
      </c>
    </row>
    <row r="114" spans="1:31" ht="22.5" customHeight="1" hidden="1">
      <c r="A114" s="9" t="s">
        <v>172</v>
      </c>
      <c r="B114" s="5" t="s">
        <v>65</v>
      </c>
      <c r="C114" s="48">
        <f>E114+H114</f>
        <v>0</v>
      </c>
      <c r="D114" s="48">
        <v>0</v>
      </c>
      <c r="E114" s="17"/>
      <c r="F114" s="17"/>
      <c r="G114" s="17"/>
      <c r="H114" s="17"/>
      <c r="I114" s="50" t="e">
        <f>SUM(J114,M114)</f>
        <v>#DIV/0!</v>
      </c>
      <c r="J114" s="17"/>
      <c r="K114" s="17"/>
      <c r="L114" s="17"/>
      <c r="M114" s="17" t="e">
        <f>SUM(L114/J114*100)</f>
        <v>#DIV/0!</v>
      </c>
      <c r="N114" s="17"/>
      <c r="O114" s="48" t="e">
        <f>SUM(C114+I114)</f>
        <v>#DIV/0!</v>
      </c>
      <c r="Q114" s="93" t="s">
        <v>172</v>
      </c>
      <c r="R114" s="99" t="s">
        <v>65</v>
      </c>
      <c r="S114" s="106">
        <f>U114+X114</f>
        <v>0</v>
      </c>
      <c r="T114" s="106">
        <v>0</v>
      </c>
      <c r="U114" s="104"/>
      <c r="V114" s="104"/>
      <c r="W114" s="104"/>
      <c r="X114" s="104"/>
      <c r="Y114" s="131" t="e">
        <f>SUM(#REF!,AC114)</f>
        <v>#REF!</v>
      </c>
      <c r="Z114" s="109"/>
      <c r="AA114" s="104"/>
      <c r="AB114" s="103"/>
      <c r="AC114" s="104"/>
      <c r="AD114" s="104"/>
      <c r="AE114" s="63" t="e">
        <f>SUM(S114+Y114)</f>
        <v>#REF!</v>
      </c>
    </row>
    <row r="115" spans="1:31" ht="20.25" customHeight="1" hidden="1">
      <c r="A115" s="9"/>
      <c r="B115" s="5"/>
      <c r="C115" s="48"/>
      <c r="D115" s="48"/>
      <c r="E115" s="17"/>
      <c r="F115" s="17"/>
      <c r="G115" s="17"/>
      <c r="H115" s="17"/>
      <c r="I115" s="50"/>
      <c r="J115" s="17"/>
      <c r="K115" s="17"/>
      <c r="L115" s="17"/>
      <c r="M115" s="17"/>
      <c r="N115" s="17"/>
      <c r="O115" s="48"/>
      <c r="Q115" s="93" t="s">
        <v>143</v>
      </c>
      <c r="R115" s="99" t="s">
        <v>176</v>
      </c>
      <c r="S115" s="100">
        <f>U115+X115</f>
        <v>0</v>
      </c>
      <c r="T115" s="100">
        <v>0</v>
      </c>
      <c r="U115" s="104"/>
      <c r="V115" s="104"/>
      <c r="W115" s="104"/>
      <c r="X115" s="104"/>
      <c r="Y115" s="131" t="e">
        <f>SUM(#REF!,AC115)</f>
        <v>#REF!</v>
      </c>
      <c r="Z115" s="109"/>
      <c r="AA115" s="104"/>
      <c r="AB115" s="103"/>
      <c r="AC115" s="104"/>
      <c r="AD115" s="104"/>
      <c r="AE115" s="63" t="e">
        <f>SUM(S115+Y115)</f>
        <v>#REF!</v>
      </c>
    </row>
    <row r="116" spans="1:31" ht="14.25" customHeight="1">
      <c r="A116" s="9"/>
      <c r="B116" s="5"/>
      <c r="C116" s="48"/>
      <c r="D116" s="48"/>
      <c r="E116" s="17"/>
      <c r="F116" s="17"/>
      <c r="G116" s="17"/>
      <c r="H116" s="17"/>
      <c r="I116" s="50"/>
      <c r="J116" s="17"/>
      <c r="K116" s="17"/>
      <c r="L116" s="17"/>
      <c r="M116" s="17"/>
      <c r="N116" s="17"/>
      <c r="O116" s="48"/>
      <c r="Q116" s="93"/>
      <c r="R116" s="94" t="s">
        <v>29</v>
      </c>
      <c r="S116" s="100"/>
      <c r="T116" s="100"/>
      <c r="U116" s="104"/>
      <c r="V116" s="104"/>
      <c r="W116" s="104"/>
      <c r="X116" s="104"/>
      <c r="Y116" s="131"/>
      <c r="Z116" s="109">
        <f>SUM(Z111)</f>
        <v>3800</v>
      </c>
      <c r="AA116" s="104"/>
      <c r="AB116" s="103">
        <f>SUM(AB111:AB115)</f>
        <v>1837.38</v>
      </c>
      <c r="AC116" s="104"/>
      <c r="AD116" s="104"/>
      <c r="AE116" s="63"/>
    </row>
    <row r="117" spans="1:31" ht="16.5" customHeight="1">
      <c r="A117" s="9"/>
      <c r="B117" s="5"/>
      <c r="C117" s="48"/>
      <c r="D117" s="48"/>
      <c r="E117" s="17"/>
      <c r="F117" s="17"/>
      <c r="G117" s="17"/>
      <c r="H117" s="17"/>
      <c r="I117" s="50"/>
      <c r="J117" s="17"/>
      <c r="K117" s="17"/>
      <c r="L117" s="17"/>
      <c r="M117" s="17"/>
      <c r="N117" s="17"/>
      <c r="O117" s="48"/>
      <c r="Q117" s="93"/>
      <c r="R117" s="94" t="s">
        <v>195</v>
      </c>
      <c r="S117" s="100"/>
      <c r="T117" s="100"/>
      <c r="U117" s="104"/>
      <c r="V117" s="104"/>
      <c r="W117" s="104"/>
      <c r="X117" s="104"/>
      <c r="Y117" s="131"/>
      <c r="Z117" s="109"/>
      <c r="AA117" s="104"/>
      <c r="AB117" s="103"/>
      <c r="AC117" s="104"/>
      <c r="AD117" s="104"/>
      <c r="AE117" s="63"/>
    </row>
    <row r="118" spans="1:31" ht="16.5" customHeight="1">
      <c r="A118" s="9"/>
      <c r="B118" s="5"/>
      <c r="C118" s="48"/>
      <c r="D118" s="48"/>
      <c r="E118" s="17"/>
      <c r="F118" s="17"/>
      <c r="G118" s="17"/>
      <c r="H118" s="17"/>
      <c r="I118" s="50"/>
      <c r="J118" s="17"/>
      <c r="K118" s="17"/>
      <c r="L118" s="17"/>
      <c r="M118" s="17"/>
      <c r="N118" s="17"/>
      <c r="O118" s="48"/>
      <c r="Q118" s="93" t="s">
        <v>1</v>
      </c>
      <c r="R118" s="99" t="s">
        <v>2</v>
      </c>
      <c r="S118" s="100"/>
      <c r="T118" s="100"/>
      <c r="U118" s="104"/>
      <c r="V118" s="104"/>
      <c r="W118" s="104"/>
      <c r="X118" s="104"/>
      <c r="Y118" s="131"/>
      <c r="Z118" s="109">
        <v>38000</v>
      </c>
      <c r="AA118" s="104"/>
      <c r="AB118" s="103">
        <v>38000</v>
      </c>
      <c r="AC118" s="104">
        <f>SUM(AB118/Z118)*100</f>
        <v>100</v>
      </c>
      <c r="AD118" s="104"/>
      <c r="AE118" s="63"/>
    </row>
    <row r="119" spans="1:31" ht="16.5" customHeight="1" hidden="1">
      <c r="A119" s="9"/>
      <c r="B119" s="5"/>
      <c r="C119" s="48"/>
      <c r="D119" s="48"/>
      <c r="E119" s="17"/>
      <c r="F119" s="17"/>
      <c r="G119" s="17"/>
      <c r="H119" s="17"/>
      <c r="I119" s="50"/>
      <c r="J119" s="17"/>
      <c r="K119" s="17"/>
      <c r="L119" s="17"/>
      <c r="M119" s="17"/>
      <c r="N119" s="17"/>
      <c r="O119" s="48"/>
      <c r="Q119" s="93" t="s">
        <v>28</v>
      </c>
      <c r="R119" s="99" t="s">
        <v>4</v>
      </c>
      <c r="S119" s="100"/>
      <c r="T119" s="100"/>
      <c r="U119" s="104"/>
      <c r="V119" s="104"/>
      <c r="W119" s="104"/>
      <c r="X119" s="104"/>
      <c r="Y119" s="131"/>
      <c r="Z119" s="109"/>
      <c r="AA119" s="104"/>
      <c r="AB119" s="103"/>
      <c r="AC119" s="104" t="e">
        <f>SUM(AB119/Z119)*100</f>
        <v>#DIV/0!</v>
      </c>
      <c r="AD119" s="104"/>
      <c r="AE119" s="63"/>
    </row>
    <row r="120" spans="1:31" ht="14.25" customHeight="1" hidden="1">
      <c r="A120" s="9"/>
      <c r="B120" s="5"/>
      <c r="C120" s="48"/>
      <c r="D120" s="48"/>
      <c r="E120" s="17"/>
      <c r="F120" s="17"/>
      <c r="G120" s="17"/>
      <c r="H120" s="17"/>
      <c r="I120" s="50"/>
      <c r="J120" s="17"/>
      <c r="K120" s="17"/>
      <c r="L120" s="17"/>
      <c r="M120" s="17"/>
      <c r="N120" s="17"/>
      <c r="O120" s="48"/>
      <c r="Q120" s="93" t="s">
        <v>218</v>
      </c>
      <c r="R120" s="99" t="s">
        <v>219</v>
      </c>
      <c r="S120" s="100"/>
      <c r="T120" s="100"/>
      <c r="U120" s="104"/>
      <c r="V120" s="104"/>
      <c r="W120" s="104"/>
      <c r="X120" s="104"/>
      <c r="Y120" s="131"/>
      <c r="Z120" s="109"/>
      <c r="AA120" s="104"/>
      <c r="AB120" s="103"/>
      <c r="AC120" s="104"/>
      <c r="AD120" s="104"/>
      <c r="AE120" s="63"/>
    </row>
    <row r="121" spans="1:31" ht="14.25" customHeight="1">
      <c r="A121" s="9"/>
      <c r="B121" s="5"/>
      <c r="C121" s="48"/>
      <c r="D121" s="48"/>
      <c r="E121" s="17"/>
      <c r="F121" s="17"/>
      <c r="G121" s="17"/>
      <c r="H121" s="17"/>
      <c r="I121" s="50"/>
      <c r="J121" s="17"/>
      <c r="K121" s="17"/>
      <c r="L121" s="17"/>
      <c r="M121" s="17"/>
      <c r="N121" s="17"/>
      <c r="O121" s="48"/>
      <c r="Q121" s="93"/>
      <c r="R121" s="94" t="s">
        <v>29</v>
      </c>
      <c r="S121" s="100"/>
      <c r="T121" s="100"/>
      <c r="U121" s="104"/>
      <c r="V121" s="104"/>
      <c r="W121" s="104"/>
      <c r="X121" s="104"/>
      <c r="Y121" s="131"/>
      <c r="Z121" s="102">
        <f>SUM(Z118:Z120)</f>
        <v>38000</v>
      </c>
      <c r="AA121" s="124"/>
      <c r="AB121" s="107">
        <f>SUM(AB118:AB120)</f>
        <v>38000</v>
      </c>
      <c r="AC121" s="104"/>
      <c r="AD121" s="104"/>
      <c r="AE121" s="63"/>
    </row>
    <row r="122" spans="1:31" ht="14.25" customHeight="1" hidden="1">
      <c r="A122" s="9"/>
      <c r="B122" s="5"/>
      <c r="C122" s="48"/>
      <c r="D122" s="48"/>
      <c r="E122" s="17"/>
      <c r="F122" s="17"/>
      <c r="G122" s="17"/>
      <c r="H122" s="17"/>
      <c r="I122" s="50"/>
      <c r="J122" s="17"/>
      <c r="K122" s="17"/>
      <c r="L122" s="17"/>
      <c r="M122" s="17"/>
      <c r="N122" s="17"/>
      <c r="O122" s="48"/>
      <c r="Q122" s="93"/>
      <c r="R122" s="94" t="s">
        <v>182</v>
      </c>
      <c r="S122" s="100"/>
      <c r="T122" s="100"/>
      <c r="U122" s="104"/>
      <c r="V122" s="104"/>
      <c r="W122" s="104"/>
      <c r="X122" s="104"/>
      <c r="Y122" s="131"/>
      <c r="Z122" s="109"/>
      <c r="AA122" s="104"/>
      <c r="AB122" s="103"/>
      <c r="AC122" s="104"/>
      <c r="AD122" s="104"/>
      <c r="AE122" s="63"/>
    </row>
    <row r="123" spans="1:31" ht="14.25" customHeight="1" hidden="1">
      <c r="A123" s="9"/>
      <c r="B123" s="5"/>
      <c r="C123" s="48"/>
      <c r="D123" s="48"/>
      <c r="E123" s="17"/>
      <c r="F123" s="17"/>
      <c r="G123" s="17"/>
      <c r="H123" s="17"/>
      <c r="I123" s="50"/>
      <c r="J123" s="17"/>
      <c r="K123" s="17"/>
      <c r="L123" s="17"/>
      <c r="M123" s="17"/>
      <c r="N123" s="17"/>
      <c r="O123" s="48"/>
      <c r="Q123" s="93" t="s">
        <v>1</v>
      </c>
      <c r="R123" s="99" t="s">
        <v>182</v>
      </c>
      <c r="S123" s="100"/>
      <c r="T123" s="100"/>
      <c r="U123" s="104"/>
      <c r="V123" s="104"/>
      <c r="W123" s="104"/>
      <c r="X123" s="104"/>
      <c r="Y123" s="131"/>
      <c r="Z123" s="109"/>
      <c r="AA123" s="104"/>
      <c r="AB123" s="103"/>
      <c r="AC123" s="104"/>
      <c r="AD123" s="104"/>
      <c r="AE123" s="63"/>
    </row>
    <row r="124" spans="1:31" ht="15.75" customHeight="1" hidden="1" thickBot="1">
      <c r="A124" s="9"/>
      <c r="B124" s="62"/>
      <c r="C124" s="48"/>
      <c r="D124" s="48"/>
      <c r="E124" s="48"/>
      <c r="F124" s="48"/>
      <c r="G124" s="17"/>
      <c r="H124" s="17"/>
      <c r="I124" s="50"/>
      <c r="J124" s="48"/>
      <c r="K124" s="48"/>
      <c r="L124" s="48"/>
      <c r="M124" s="17"/>
      <c r="N124" s="48"/>
      <c r="O124" s="48"/>
      <c r="Q124" s="93"/>
      <c r="R124" s="116" t="s">
        <v>29</v>
      </c>
      <c r="S124" s="100"/>
      <c r="T124" s="100"/>
      <c r="U124" s="131"/>
      <c r="V124" s="131"/>
      <c r="W124" s="104"/>
      <c r="X124" s="104"/>
      <c r="Y124" s="131"/>
      <c r="Z124" s="109">
        <f>SUM(Z123)</f>
        <v>0</v>
      </c>
      <c r="AA124" s="104"/>
      <c r="AB124" s="109">
        <f>SUM(AB123)</f>
        <v>0</v>
      </c>
      <c r="AC124" s="104"/>
      <c r="AD124" s="131"/>
      <c r="AE124" s="63"/>
    </row>
    <row r="125" spans="1:31" ht="15" customHeight="1">
      <c r="A125" s="9"/>
      <c r="B125" s="62" t="s">
        <v>66</v>
      </c>
      <c r="C125" s="53" t="e">
        <f>SUM(C46,C60,#REF!,C86,#REF!,#REF!,+C111)</f>
        <v>#REF!</v>
      </c>
      <c r="D125" s="53" t="e">
        <f>SUM(D46,D60,#REF!,D86,#REF!,#REF!,+D111)</f>
        <v>#REF!</v>
      </c>
      <c r="E125" s="53" t="e">
        <f>SUM(E46,E60,#REF!,E86,#REF!,#REF!,#REF!+E111)</f>
        <v>#REF!</v>
      </c>
      <c r="F125" s="53" t="e">
        <f>SUM(F46,F60,#REF!,F86,#REF!,#REF!,#REF!+F111)</f>
        <v>#REF!</v>
      </c>
      <c r="G125" s="25" t="e">
        <f>SUM(E125/D125*100)</f>
        <v>#REF!</v>
      </c>
      <c r="H125" s="25" t="e">
        <f>SUM(F125/E125*100)</f>
        <v>#REF!</v>
      </c>
      <c r="I125" s="51" t="e">
        <f>SUM(J125,M125)</f>
        <v>#REF!</v>
      </c>
      <c r="J125" s="53" t="e">
        <f>SUM(J46,J60,#REF!,J86,#REF!,#REF!,#REF!)</f>
        <v>#REF!</v>
      </c>
      <c r="K125" s="53" t="e">
        <f>SUM(K46,K60,#REF!,K86,#REF!,#REF!,#REF!+K111)</f>
        <v>#REF!</v>
      </c>
      <c r="L125" s="53" t="e">
        <f>SUM(L46,L60,#REF!,L86,#REF!,#REF!,#REF!)</f>
        <v>#REF!</v>
      </c>
      <c r="M125" s="25" t="e">
        <f>SUM(L125/J125*100)</f>
        <v>#REF!</v>
      </c>
      <c r="N125" s="53" t="e">
        <f>SUM(N46,N60,#REF!,N86,#REF!,#REF!,#REF!)</f>
        <v>#REF!</v>
      </c>
      <c r="O125" s="53" t="e">
        <f>SUM(C125+I125)</f>
        <v>#REF!</v>
      </c>
      <c r="Q125" s="93"/>
      <c r="R125" s="116" t="s">
        <v>66</v>
      </c>
      <c r="S125" s="100"/>
      <c r="T125" s="100"/>
      <c r="U125" s="100"/>
      <c r="V125" s="100"/>
      <c r="W125" s="104" t="e">
        <f>SUM(U125/T125*100)</f>
        <v>#DIV/0!</v>
      </c>
      <c r="X125" s="104" t="e">
        <f>SUM(V125/U125*100)</f>
        <v>#DIV/0!</v>
      </c>
      <c r="Y125" s="131"/>
      <c r="Z125" s="101">
        <f>Z45+Z77+Z86+Z109+Z116+Z121+Z124</f>
        <v>11463941.32</v>
      </c>
      <c r="AA125" s="100"/>
      <c r="AB125" s="101">
        <f>AB45+AB77+AB86+AB109+AB116+AB121+AB124</f>
        <v>1902224.0099999998</v>
      </c>
      <c r="AC125" s="104">
        <f>SUM(AB125/Z125)*100</f>
        <v>16.59310665417816</v>
      </c>
      <c r="AD125" s="100"/>
      <c r="AE125" s="63"/>
    </row>
    <row r="126" spans="1:31" ht="15" customHeight="1">
      <c r="A126" s="64"/>
      <c r="B126" s="65"/>
      <c r="C126" s="66"/>
      <c r="D126" s="66"/>
      <c r="E126" s="66"/>
      <c r="F126" s="66"/>
      <c r="G126" s="31"/>
      <c r="H126" s="31"/>
      <c r="I126" s="67"/>
      <c r="J126" s="66"/>
      <c r="K126" s="66"/>
      <c r="L126" s="66"/>
      <c r="M126" s="31"/>
      <c r="N126" s="66"/>
      <c r="O126" s="66"/>
      <c r="Q126" s="140"/>
      <c r="R126" s="141"/>
      <c r="S126" s="86" t="e">
        <f>SUM(S46,S60,#REF!,S87,S110,#REF!,+#REF!)</f>
        <v>#REF!</v>
      </c>
      <c r="T126" s="86" t="e">
        <f>SUM(T46,T60,#REF!,T87,T110,#REF!,+#REF!)</f>
        <v>#REF!</v>
      </c>
      <c r="U126" s="86" t="e">
        <f>SUM(U46,U60,#REF!,U87,U110,#REF!,U125+#REF!)</f>
        <v>#REF!</v>
      </c>
      <c r="V126" s="86" t="e">
        <f>SUM(V46,V60,#REF!,V87,V110,#REF!,V125+#REF!)</f>
        <v>#REF!</v>
      </c>
      <c r="W126" s="87" t="e">
        <f>SUM(U126/T126*100)</f>
        <v>#REF!</v>
      </c>
      <c r="X126" s="87" t="e">
        <f>SUM(V126/U126*100)</f>
        <v>#REF!</v>
      </c>
      <c r="Y126" s="138" t="e">
        <f>SUM(#REF!,AC126)</f>
        <v>#REF!</v>
      </c>
      <c r="Z126" s="138"/>
      <c r="AA126" s="86"/>
      <c r="AB126" s="142"/>
      <c r="AC126" s="87"/>
      <c r="AD126" s="133" t="e">
        <f>SUM(AD46,AD60,#REF!,AD87,AD110,#REF!,AD125)</f>
        <v>#REF!</v>
      </c>
      <c r="AE126" s="69" t="e">
        <f>SUM(S126+Y126)</f>
        <v>#REF!</v>
      </c>
    </row>
    <row r="127" spans="1:31" ht="24" customHeight="1">
      <c r="A127" s="64"/>
      <c r="B127" s="65"/>
      <c r="C127" s="66"/>
      <c r="D127" s="66"/>
      <c r="E127" s="66"/>
      <c r="F127" s="66"/>
      <c r="G127" s="31"/>
      <c r="H127" s="31"/>
      <c r="I127" s="67"/>
      <c r="J127" s="66"/>
      <c r="K127" s="66"/>
      <c r="L127" s="66"/>
      <c r="M127" s="31"/>
      <c r="N127" s="66"/>
      <c r="O127" s="66"/>
      <c r="Q127" s="136" t="s">
        <v>284</v>
      </c>
      <c r="R127" s="137"/>
      <c r="S127" s="86"/>
      <c r="T127" s="86"/>
      <c r="U127" s="86"/>
      <c r="V127" s="86"/>
      <c r="W127" s="87"/>
      <c r="X127" s="87"/>
      <c r="Y127" s="138"/>
      <c r="Z127" s="138"/>
      <c r="AA127" s="86"/>
      <c r="AB127" s="86" t="s">
        <v>285</v>
      </c>
      <c r="AC127" s="87"/>
      <c r="AD127" s="133"/>
      <c r="AE127" s="71"/>
    </row>
    <row r="128" spans="1:31" ht="12.75" customHeight="1" hidden="1">
      <c r="A128" s="11"/>
      <c r="B128" s="27" t="s">
        <v>149</v>
      </c>
      <c r="C128" s="22"/>
      <c r="D128" s="22"/>
      <c r="E128" s="22"/>
      <c r="F128" s="22"/>
      <c r="G128" s="22"/>
      <c r="H128" s="22"/>
      <c r="I128" s="22"/>
      <c r="J128" s="1"/>
      <c r="K128" s="1"/>
      <c r="L128" s="1"/>
      <c r="M128" s="1"/>
      <c r="N128" s="1"/>
      <c r="O128" s="22"/>
      <c r="Q128" s="136" t="s">
        <v>148</v>
      </c>
      <c r="R128" s="137"/>
      <c r="S128" s="139"/>
      <c r="T128" s="139"/>
      <c r="U128" s="139"/>
      <c r="V128" s="139"/>
      <c r="W128" s="139"/>
      <c r="X128" s="139"/>
      <c r="Y128" s="139"/>
      <c r="Z128" s="139"/>
      <c r="AA128" s="139"/>
      <c r="AB128" s="139" t="s">
        <v>209</v>
      </c>
      <c r="AC128" s="139"/>
      <c r="AD128" s="135"/>
      <c r="AE128" s="59"/>
    </row>
    <row r="129" spans="1:31" ht="12.75" customHeight="1">
      <c r="A129" s="11"/>
      <c r="B129" s="27"/>
      <c r="C129" s="22"/>
      <c r="D129" s="22"/>
      <c r="E129" s="22"/>
      <c r="F129" s="22"/>
      <c r="G129" s="22"/>
      <c r="H129" s="22"/>
      <c r="I129" s="22"/>
      <c r="J129" s="1"/>
      <c r="K129" s="1"/>
      <c r="L129" s="1"/>
      <c r="M129" s="1"/>
      <c r="N129" s="1"/>
      <c r="O129" s="22"/>
      <c r="Q129" s="136"/>
      <c r="R129" s="137"/>
      <c r="S129" s="139"/>
      <c r="T129" s="139"/>
      <c r="U129" s="139"/>
      <c r="V129" s="139"/>
      <c r="W129" s="139"/>
      <c r="X129" s="139"/>
      <c r="Y129" s="139"/>
      <c r="Z129" s="139"/>
      <c r="AA129" s="139"/>
      <c r="AB129" s="139"/>
      <c r="AC129" s="139"/>
      <c r="AD129" s="135"/>
      <c r="AE129" s="59"/>
    </row>
    <row r="130" spans="1:32" ht="12.75">
      <c r="A130" s="11"/>
      <c r="B130" s="27"/>
      <c r="C130" s="22"/>
      <c r="D130" s="22"/>
      <c r="E130" s="22"/>
      <c r="F130" s="22"/>
      <c r="G130" s="22"/>
      <c r="H130" s="22"/>
      <c r="I130" s="22"/>
      <c r="J130" s="1"/>
      <c r="K130" s="1"/>
      <c r="L130" s="1"/>
      <c r="M130" s="1"/>
      <c r="N130" s="1"/>
      <c r="O130" s="22"/>
      <c r="Q130" s="92" t="s">
        <v>149</v>
      </c>
      <c r="R130" s="139"/>
      <c r="S130" s="139"/>
      <c r="T130" s="139"/>
      <c r="U130" s="139"/>
      <c r="V130" s="139"/>
      <c r="W130" s="139"/>
      <c r="X130" s="139"/>
      <c r="Y130" s="139"/>
      <c r="Z130" s="115"/>
      <c r="AA130" s="139"/>
      <c r="AB130" s="139"/>
      <c r="AC130" s="139"/>
      <c r="AD130" s="135"/>
      <c r="AE130" s="59"/>
      <c r="AF130" s="78"/>
    </row>
    <row r="131" spans="1:31" ht="12.75">
      <c r="A131" s="11"/>
      <c r="B131" s="27" t="s">
        <v>147</v>
      </c>
      <c r="C131" s="22"/>
      <c r="D131" s="22"/>
      <c r="E131" s="22"/>
      <c r="F131" s="22"/>
      <c r="G131" s="22"/>
      <c r="H131" s="22"/>
      <c r="I131" s="22"/>
      <c r="J131" s="1"/>
      <c r="K131" s="1"/>
      <c r="L131" s="1"/>
      <c r="M131" s="1"/>
      <c r="N131" s="1"/>
      <c r="O131" s="22"/>
      <c r="Q131" s="159" t="s">
        <v>147</v>
      </c>
      <c r="R131" s="160"/>
      <c r="S131" s="139"/>
      <c r="T131" s="139"/>
      <c r="U131" s="139"/>
      <c r="V131" s="139"/>
      <c r="W131" s="139"/>
      <c r="X131" s="139"/>
      <c r="Y131" s="139"/>
      <c r="Z131" s="139"/>
      <c r="AA131" s="139"/>
      <c r="AB131" s="139"/>
      <c r="AC131" s="115"/>
      <c r="AD131" s="135"/>
      <c r="AE131" s="59"/>
    </row>
    <row r="132" spans="1:31" ht="13.5" customHeight="1">
      <c r="A132" s="11"/>
      <c r="B132" s="36" t="s">
        <v>148</v>
      </c>
      <c r="C132" s="22"/>
      <c r="D132" s="1"/>
      <c r="E132" s="1"/>
      <c r="F132" s="1"/>
      <c r="G132" s="22" t="s">
        <v>157</v>
      </c>
      <c r="H132" s="22"/>
      <c r="I132" s="22"/>
      <c r="J132" s="1"/>
      <c r="K132" s="1"/>
      <c r="L132" s="22" t="s">
        <v>157</v>
      </c>
      <c r="M132" s="1"/>
      <c r="N132" s="1"/>
      <c r="O132" s="22"/>
      <c r="Q132" s="139" t="s">
        <v>148</v>
      </c>
      <c r="R132" s="139"/>
      <c r="S132" s="139"/>
      <c r="T132" s="139"/>
      <c r="U132" s="139"/>
      <c r="V132" s="139" t="s">
        <v>157</v>
      </c>
      <c r="W132" s="139"/>
      <c r="X132" s="139"/>
      <c r="Y132" s="139"/>
      <c r="Z132" s="139"/>
      <c r="AA132" s="139" t="s">
        <v>157</v>
      </c>
      <c r="AB132" s="139" t="s">
        <v>157</v>
      </c>
      <c r="AC132" s="115"/>
      <c r="AD132" s="135"/>
      <c r="AE132" s="59"/>
    </row>
    <row r="133" spans="17:31" ht="12.75">
      <c r="Q133" s="41"/>
      <c r="R133" s="41"/>
      <c r="S133" s="37"/>
      <c r="T133" s="37"/>
      <c r="U133" s="37"/>
      <c r="V133" s="37"/>
      <c r="W133" s="37"/>
      <c r="X133" s="37"/>
      <c r="Y133" s="37"/>
      <c r="Z133" s="37"/>
      <c r="AA133" s="37"/>
      <c r="AC133" s="37"/>
      <c r="AD133" s="41"/>
      <c r="AE133" s="41"/>
    </row>
    <row r="134" spans="19:31" ht="22.5" customHeight="1">
      <c r="S134" s="41"/>
      <c r="T134" s="41"/>
      <c r="U134" s="41"/>
      <c r="V134" s="41"/>
      <c r="W134" s="41"/>
      <c r="X134" s="41"/>
      <c r="Y134" s="41"/>
      <c r="Z134" s="41"/>
      <c r="AA134" s="41"/>
      <c r="AB134" s="41"/>
      <c r="AC134" s="41"/>
      <c r="AD134" s="41"/>
      <c r="AE134" s="41"/>
    </row>
    <row r="135" spans="1:15" ht="22.5" customHeight="1" hidden="1">
      <c r="A135" s="11"/>
      <c r="B135" s="11"/>
      <c r="C135" s="11"/>
      <c r="D135" s="11"/>
      <c r="E135" s="11"/>
      <c r="F135" s="11"/>
      <c r="G135" s="11"/>
      <c r="H135" s="1"/>
      <c r="I135" s="22"/>
      <c r="J135" s="1"/>
      <c r="K135" s="1"/>
      <c r="L135" s="1" t="s">
        <v>165</v>
      </c>
      <c r="M135" s="1"/>
      <c r="N135" s="1" t="s">
        <v>165</v>
      </c>
      <c r="O135" s="22"/>
    </row>
    <row r="136" spans="1:15" ht="22.5" customHeight="1" hidden="1">
      <c r="A136" s="11"/>
      <c r="B136" s="2"/>
      <c r="C136" s="22"/>
      <c r="D136" s="22"/>
      <c r="E136" s="1"/>
      <c r="F136" s="1"/>
      <c r="G136" s="1"/>
      <c r="H136" s="1"/>
      <c r="I136" s="22"/>
      <c r="J136" s="157" t="s">
        <v>166</v>
      </c>
      <c r="K136" s="157"/>
      <c r="L136" s="157"/>
      <c r="M136" s="157"/>
      <c r="N136" s="157"/>
      <c r="O136" s="157"/>
    </row>
    <row r="137" spans="1:15" ht="22.5" customHeight="1" hidden="1">
      <c r="A137" s="11"/>
      <c r="B137" s="2"/>
      <c r="C137" s="22"/>
      <c r="D137" s="22"/>
      <c r="E137" s="1"/>
      <c r="F137" s="1"/>
      <c r="G137" s="1"/>
      <c r="H137" s="1"/>
      <c r="I137" s="22"/>
      <c r="J137" s="154" t="s">
        <v>163</v>
      </c>
      <c r="K137" s="154"/>
      <c r="L137" s="154"/>
      <c r="M137" s="154"/>
      <c r="N137" s="154"/>
      <c r="O137" s="154"/>
    </row>
    <row r="138" spans="1:15" ht="22.5" customHeight="1" hidden="1">
      <c r="A138" s="145" t="s">
        <v>164</v>
      </c>
      <c r="B138" s="145"/>
      <c r="C138" s="145"/>
      <c r="D138" s="145"/>
      <c r="E138" s="145"/>
      <c r="F138" s="145"/>
      <c r="G138" s="145"/>
      <c r="H138" s="145"/>
      <c r="I138" s="145"/>
      <c r="J138" s="145"/>
      <c r="K138" s="145"/>
      <c r="L138" s="145"/>
      <c r="M138" s="145"/>
      <c r="N138" s="145"/>
      <c r="O138" s="145"/>
    </row>
    <row r="139" spans="1:15" ht="22.5" customHeight="1" hidden="1">
      <c r="A139" s="158"/>
      <c r="B139" s="158"/>
      <c r="C139" s="158"/>
      <c r="D139" s="158"/>
      <c r="E139" s="158"/>
      <c r="F139" s="158"/>
      <c r="G139" s="158"/>
      <c r="H139" s="158"/>
      <c r="I139" s="158"/>
      <c r="J139" s="158"/>
      <c r="K139" s="158"/>
      <c r="L139" s="158"/>
      <c r="M139" s="158"/>
      <c r="N139" s="158"/>
      <c r="O139" s="158"/>
    </row>
    <row r="140" spans="1:15" ht="0.75" customHeight="1" hidden="1">
      <c r="A140" s="11"/>
      <c r="B140" s="2"/>
      <c r="C140" s="22"/>
      <c r="D140" s="22"/>
      <c r="E140" s="1"/>
      <c r="F140" s="1"/>
      <c r="G140" s="1"/>
      <c r="H140" s="1"/>
      <c r="I140" s="22"/>
      <c r="J140" s="1"/>
      <c r="K140" s="1"/>
      <c r="L140" s="1" t="s">
        <v>156</v>
      </c>
      <c r="M140" s="1"/>
      <c r="N140" s="1"/>
      <c r="O140" s="22" t="s">
        <v>17</v>
      </c>
    </row>
    <row r="141" spans="1:15" ht="22.5" customHeight="1" hidden="1">
      <c r="A141" s="155" t="s">
        <v>18</v>
      </c>
      <c r="B141" s="156" t="s">
        <v>135</v>
      </c>
      <c r="C141" s="143"/>
      <c r="D141" s="143"/>
      <c r="E141" s="134"/>
      <c r="F141" s="134"/>
      <c r="G141" s="134"/>
      <c r="H141" s="134"/>
      <c r="I141" s="143" t="s">
        <v>14</v>
      </c>
      <c r="J141" s="143"/>
      <c r="K141" s="143"/>
      <c r="L141" s="143"/>
      <c r="M141" s="143"/>
      <c r="N141" s="143"/>
      <c r="O141" s="146" t="s">
        <v>20</v>
      </c>
    </row>
    <row r="142" spans="1:15" ht="22.5" customHeight="1" hidden="1">
      <c r="A142" s="155"/>
      <c r="B142" s="156"/>
      <c r="C142" s="4" t="s">
        <v>0</v>
      </c>
      <c r="D142" s="3" t="s">
        <v>137</v>
      </c>
      <c r="E142" s="3" t="s">
        <v>158</v>
      </c>
      <c r="F142" s="3" t="s">
        <v>159</v>
      </c>
      <c r="G142" s="3" t="s">
        <v>139</v>
      </c>
      <c r="H142" s="3" t="s">
        <v>160</v>
      </c>
      <c r="I142" s="4" t="s">
        <v>0</v>
      </c>
      <c r="J142" s="3" t="s">
        <v>137</v>
      </c>
      <c r="K142" s="3" t="s">
        <v>138</v>
      </c>
      <c r="L142" s="3" t="s">
        <v>161</v>
      </c>
      <c r="M142" s="3" t="s">
        <v>139</v>
      </c>
      <c r="N142" s="3" t="s">
        <v>140</v>
      </c>
      <c r="O142" s="146"/>
    </row>
    <row r="143" spans="1:15" ht="16.5" hidden="1">
      <c r="A143" s="12" t="s">
        <v>67</v>
      </c>
      <c r="B143" s="10">
        <v>2</v>
      </c>
      <c r="C143" s="10">
        <v>3</v>
      </c>
      <c r="D143" s="10"/>
      <c r="E143" s="10">
        <v>4</v>
      </c>
      <c r="F143" s="10">
        <v>5</v>
      </c>
      <c r="G143" s="10">
        <v>6</v>
      </c>
      <c r="H143" s="10">
        <v>7</v>
      </c>
      <c r="I143" s="45" t="s">
        <v>21</v>
      </c>
      <c r="J143" s="10">
        <v>3</v>
      </c>
      <c r="K143" s="10">
        <v>10</v>
      </c>
      <c r="L143" s="10">
        <v>4</v>
      </c>
      <c r="M143" s="10">
        <v>5</v>
      </c>
      <c r="N143" s="10">
        <v>13</v>
      </c>
      <c r="O143" s="10" t="s">
        <v>22</v>
      </c>
    </row>
    <row r="144" spans="1:15" ht="12.75" hidden="1">
      <c r="A144" s="9"/>
      <c r="B144" s="4" t="s">
        <v>23</v>
      </c>
      <c r="C144" s="47"/>
      <c r="D144" s="47"/>
      <c r="E144" s="15"/>
      <c r="F144" s="15"/>
      <c r="G144" s="15"/>
      <c r="H144" s="15"/>
      <c r="I144" s="46"/>
      <c r="J144" s="15"/>
      <c r="K144" s="15"/>
      <c r="L144" s="15"/>
      <c r="M144" s="15"/>
      <c r="N144" s="15"/>
      <c r="O144" s="47"/>
    </row>
    <row r="145" spans="1:15" ht="0.75" customHeight="1" hidden="1">
      <c r="A145" s="9" t="s">
        <v>1</v>
      </c>
      <c r="B145" s="5" t="s">
        <v>2</v>
      </c>
      <c r="C145" s="48">
        <f aca="true" t="shared" si="38" ref="C145:C167">E145+H145</f>
        <v>981.2990248327475</v>
      </c>
      <c r="D145" s="48">
        <v>645</v>
      </c>
      <c r="E145" s="17">
        <v>881.9</v>
      </c>
      <c r="F145" s="17">
        <v>876.6</v>
      </c>
      <c r="G145" s="17">
        <f aca="true" t="shared" si="39" ref="G145:H149">SUM(E145/D145*100)</f>
        <v>136.72868217054264</v>
      </c>
      <c r="H145" s="17">
        <f t="shared" si="39"/>
        <v>99.39902483274749</v>
      </c>
      <c r="I145" s="48">
        <f>J145+M145</f>
        <v>0</v>
      </c>
      <c r="J145" s="17"/>
      <c r="K145" s="21"/>
      <c r="L145" s="21"/>
      <c r="M145" s="17"/>
      <c r="N145" s="21"/>
      <c r="O145" s="48">
        <f>SUM(C145+I145)</f>
        <v>981.2990248327475</v>
      </c>
    </row>
    <row r="146" spans="1:15" ht="22.5" hidden="1">
      <c r="A146" s="9" t="s">
        <v>3</v>
      </c>
      <c r="B146" s="6" t="s">
        <v>60</v>
      </c>
      <c r="C146" s="49">
        <f t="shared" si="38"/>
        <v>117.94901960784313</v>
      </c>
      <c r="D146" s="49">
        <v>22</v>
      </c>
      <c r="E146" s="19">
        <v>20.4</v>
      </c>
      <c r="F146" s="19">
        <v>19.9</v>
      </c>
      <c r="G146" s="17">
        <f t="shared" si="39"/>
        <v>92.72727272727272</v>
      </c>
      <c r="H146" s="17">
        <f t="shared" si="39"/>
        <v>97.54901960784314</v>
      </c>
      <c r="I146" s="49">
        <f>J146+M146</f>
        <v>0</v>
      </c>
      <c r="J146" s="19"/>
      <c r="K146" s="19"/>
      <c r="L146" s="19"/>
      <c r="M146" s="19"/>
      <c r="N146" s="19"/>
      <c r="O146" s="48">
        <f>SUM(C146+I146)</f>
        <v>117.94901960784313</v>
      </c>
    </row>
    <row r="147" spans="1:15" ht="12.75" hidden="1">
      <c r="A147" s="23" t="s">
        <v>9</v>
      </c>
      <c r="B147" s="6" t="s">
        <v>118</v>
      </c>
      <c r="C147" s="49" t="e">
        <f t="shared" si="38"/>
        <v>#DIV/0!</v>
      </c>
      <c r="D147" s="49"/>
      <c r="E147" s="19"/>
      <c r="F147" s="19"/>
      <c r="G147" s="17" t="e">
        <f t="shared" si="39"/>
        <v>#DIV/0!</v>
      </c>
      <c r="H147" s="17" t="e">
        <f t="shared" si="39"/>
        <v>#DIV/0!</v>
      </c>
      <c r="I147" s="49">
        <f>J147+M147</f>
        <v>0</v>
      </c>
      <c r="J147" s="19"/>
      <c r="K147" s="19"/>
      <c r="L147" s="19"/>
      <c r="M147" s="19"/>
      <c r="N147" s="19"/>
      <c r="O147" s="48"/>
    </row>
    <row r="148" spans="1:15" ht="12" customHeight="1" hidden="1">
      <c r="A148" s="9" t="s">
        <v>24</v>
      </c>
      <c r="B148" s="5" t="s">
        <v>25</v>
      </c>
      <c r="C148" s="48">
        <f t="shared" si="38"/>
        <v>106.9</v>
      </c>
      <c r="D148" s="48">
        <v>3.4</v>
      </c>
      <c r="E148" s="17">
        <v>6.9</v>
      </c>
      <c r="F148" s="17">
        <v>6.9</v>
      </c>
      <c r="G148" s="17">
        <f t="shared" si="39"/>
        <v>202.94117647058826</v>
      </c>
      <c r="H148" s="17">
        <f t="shared" si="39"/>
        <v>100</v>
      </c>
      <c r="I148" s="49" t="e">
        <f>J148+M148</f>
        <v>#DIV/0!</v>
      </c>
      <c r="J148" s="17"/>
      <c r="K148" s="21"/>
      <c r="L148" s="21"/>
      <c r="M148" s="17" t="e">
        <f>SUM(L148/J148*100)</f>
        <v>#DIV/0!</v>
      </c>
      <c r="N148" s="21"/>
      <c r="O148" s="48" t="e">
        <f>SUM(C148+I148)</f>
        <v>#DIV/0!</v>
      </c>
    </row>
    <row r="149" spans="1:15" ht="0.75" customHeight="1" hidden="1">
      <c r="A149" s="9" t="s">
        <v>115</v>
      </c>
      <c r="B149" s="5" t="s">
        <v>117</v>
      </c>
      <c r="C149" s="48">
        <f t="shared" si="38"/>
        <v>147.18902953586496</v>
      </c>
      <c r="D149" s="48">
        <v>20</v>
      </c>
      <c r="E149" s="17">
        <v>47.4</v>
      </c>
      <c r="F149" s="17">
        <v>47.3</v>
      </c>
      <c r="G149" s="17">
        <f t="shared" si="39"/>
        <v>237</v>
      </c>
      <c r="H149" s="17">
        <f t="shared" si="39"/>
        <v>99.78902953586497</v>
      </c>
      <c r="I149" s="49">
        <f>J149+M149</f>
        <v>0</v>
      </c>
      <c r="J149" s="17"/>
      <c r="K149" s="21"/>
      <c r="L149" s="21"/>
      <c r="M149" s="17"/>
      <c r="N149" s="21"/>
      <c r="O149" s="48">
        <f>SUM(C149+I149)</f>
        <v>147.18902953586496</v>
      </c>
    </row>
    <row r="150" spans="1:15" ht="22.5" hidden="1">
      <c r="A150" s="9" t="s">
        <v>141</v>
      </c>
      <c r="B150" s="5" t="s">
        <v>142</v>
      </c>
      <c r="C150" s="48">
        <f t="shared" si="38"/>
        <v>108.1</v>
      </c>
      <c r="D150" s="48"/>
      <c r="E150" s="17">
        <v>8.1</v>
      </c>
      <c r="F150" s="17">
        <v>8.1</v>
      </c>
      <c r="G150" s="17"/>
      <c r="H150" s="17">
        <f aca="true" t="shared" si="40" ref="H150:H158">SUM(F150/E150*100)</f>
        <v>100</v>
      </c>
      <c r="I150" s="49"/>
      <c r="J150" s="17"/>
      <c r="K150" s="21"/>
      <c r="L150" s="21"/>
      <c r="M150" s="17"/>
      <c r="N150" s="21"/>
      <c r="O150" s="48"/>
    </row>
    <row r="151" spans="1:15" ht="12.75" hidden="1">
      <c r="A151" s="9" t="s">
        <v>122</v>
      </c>
      <c r="B151" s="5" t="s">
        <v>119</v>
      </c>
      <c r="C151" s="48">
        <f t="shared" si="38"/>
        <v>105</v>
      </c>
      <c r="D151" s="48">
        <v>5</v>
      </c>
      <c r="E151" s="17">
        <v>5</v>
      </c>
      <c r="F151" s="17">
        <v>5</v>
      </c>
      <c r="G151" s="17">
        <f>SUM(E151/D151*100)</f>
        <v>100</v>
      </c>
      <c r="H151" s="17">
        <f t="shared" si="40"/>
        <v>100</v>
      </c>
      <c r="I151" s="49">
        <f>J151+M151</f>
        <v>0</v>
      </c>
      <c r="J151" s="17"/>
      <c r="K151" s="21"/>
      <c r="L151" s="21"/>
      <c r="M151" s="17"/>
      <c r="N151" s="21"/>
      <c r="O151" s="48">
        <f>SUM(C151+I151)</f>
        <v>105</v>
      </c>
    </row>
    <row r="152" spans="1:15" ht="12.75" hidden="1">
      <c r="A152" s="9" t="s">
        <v>12</v>
      </c>
      <c r="B152" s="5" t="s">
        <v>77</v>
      </c>
      <c r="C152" s="48">
        <f t="shared" si="38"/>
        <v>971.0726536663245</v>
      </c>
      <c r="D152" s="48">
        <v>530</v>
      </c>
      <c r="E152" s="17">
        <v>876.9</v>
      </c>
      <c r="F152" s="17">
        <v>825.8</v>
      </c>
      <c r="G152" s="17">
        <f>SUM(E152/D152*100)</f>
        <v>165.45283018867926</v>
      </c>
      <c r="H152" s="17">
        <f t="shared" si="40"/>
        <v>94.17265366632455</v>
      </c>
      <c r="I152" s="48">
        <f>J152+M152</f>
        <v>0</v>
      </c>
      <c r="J152" s="17"/>
      <c r="K152" s="21"/>
      <c r="L152" s="21"/>
      <c r="M152" s="17"/>
      <c r="N152" s="21"/>
      <c r="O152" s="48">
        <f>SUM(C152+I152)</f>
        <v>971.0726536663245</v>
      </c>
    </row>
    <row r="153" spans="1:15" ht="12.75" hidden="1">
      <c r="A153" s="9" t="s">
        <v>153</v>
      </c>
      <c r="B153" s="5" t="s">
        <v>154</v>
      </c>
      <c r="C153" s="48">
        <f t="shared" si="38"/>
        <v>430</v>
      </c>
      <c r="D153" s="48"/>
      <c r="E153" s="17">
        <v>330</v>
      </c>
      <c r="F153" s="17">
        <v>330</v>
      </c>
      <c r="G153" s="17"/>
      <c r="H153" s="17">
        <f t="shared" si="40"/>
        <v>100</v>
      </c>
      <c r="I153" s="48"/>
      <c r="J153" s="17"/>
      <c r="K153" s="21"/>
      <c r="L153" s="21"/>
      <c r="M153" s="17"/>
      <c r="N153" s="21"/>
      <c r="O153" s="48"/>
    </row>
    <row r="154" spans="1:15" ht="12.75" hidden="1">
      <c r="A154" s="9" t="s">
        <v>78</v>
      </c>
      <c r="B154" s="5" t="s">
        <v>79</v>
      </c>
      <c r="C154" s="48">
        <f t="shared" si="38"/>
        <v>1179.3036951501156</v>
      </c>
      <c r="D154" s="48">
        <v>500</v>
      </c>
      <c r="E154" s="17">
        <v>1082.5</v>
      </c>
      <c r="F154" s="17">
        <v>1047.9</v>
      </c>
      <c r="G154" s="17">
        <f>SUM(E154/D154*100)</f>
        <v>216.5</v>
      </c>
      <c r="H154" s="17">
        <f t="shared" si="40"/>
        <v>96.80369515011547</v>
      </c>
      <c r="I154" s="48">
        <f>J154+M154</f>
        <v>0</v>
      </c>
      <c r="J154" s="17"/>
      <c r="K154" s="21"/>
      <c r="L154" s="21"/>
      <c r="M154" s="17"/>
      <c r="N154" s="21"/>
      <c r="O154" s="48">
        <f>SUM(C154+I154)</f>
        <v>1179.3036951501156</v>
      </c>
    </row>
    <row r="155" spans="1:15" ht="12.75" hidden="1">
      <c r="A155" s="9" t="s">
        <v>13</v>
      </c>
      <c r="B155" s="5" t="s">
        <v>37</v>
      </c>
      <c r="C155" s="48">
        <f t="shared" si="38"/>
        <v>185</v>
      </c>
      <c r="D155" s="48">
        <v>80</v>
      </c>
      <c r="E155" s="17">
        <v>85</v>
      </c>
      <c r="F155" s="17">
        <v>85</v>
      </c>
      <c r="G155" s="17">
        <f>SUM(E155/D155*100)</f>
        <v>106.25</v>
      </c>
      <c r="H155" s="17">
        <f t="shared" si="40"/>
        <v>100</v>
      </c>
      <c r="I155" s="48"/>
      <c r="J155" s="17"/>
      <c r="K155" s="21"/>
      <c r="L155" s="21"/>
      <c r="M155" s="17"/>
      <c r="N155" s="21"/>
      <c r="O155" s="48">
        <f>SUM(C155+I155)</f>
        <v>185</v>
      </c>
    </row>
    <row r="156" spans="1:15" ht="12" customHeight="1" hidden="1">
      <c r="A156" s="9" t="s">
        <v>26</v>
      </c>
      <c r="B156" s="5" t="s">
        <v>27</v>
      </c>
      <c r="C156" s="48">
        <f t="shared" si="38"/>
        <v>202.7</v>
      </c>
      <c r="D156" s="48">
        <v>97</v>
      </c>
      <c r="E156" s="17">
        <v>102.7</v>
      </c>
      <c r="F156" s="17">
        <v>102.7</v>
      </c>
      <c r="G156" s="17">
        <f>SUM(E156/D156*100)</f>
        <v>105.87628865979381</v>
      </c>
      <c r="H156" s="17">
        <f t="shared" si="40"/>
        <v>100</v>
      </c>
      <c r="I156" s="48" t="e">
        <f>J156+M156</f>
        <v>#DIV/0!</v>
      </c>
      <c r="J156" s="17"/>
      <c r="K156" s="21"/>
      <c r="L156" s="17">
        <v>24.1</v>
      </c>
      <c r="M156" s="17" t="e">
        <f>SUM(L156/J156*100)</f>
        <v>#DIV/0!</v>
      </c>
      <c r="N156" s="21"/>
      <c r="O156" s="48" t="e">
        <f>SUM(C156+I156)</f>
        <v>#DIV/0!</v>
      </c>
    </row>
    <row r="157" spans="1:15" ht="0.75" customHeight="1" hidden="1">
      <c r="A157" s="9" t="s">
        <v>72</v>
      </c>
      <c r="B157" s="5" t="s">
        <v>136</v>
      </c>
      <c r="C157" s="48">
        <f t="shared" si="38"/>
        <v>130</v>
      </c>
      <c r="D157" s="48">
        <v>47.8</v>
      </c>
      <c r="E157" s="17">
        <v>30</v>
      </c>
      <c r="F157" s="17">
        <v>30</v>
      </c>
      <c r="G157" s="17">
        <f>SUM(E157/D157*100)</f>
        <v>62.761506276150634</v>
      </c>
      <c r="H157" s="17">
        <f t="shared" si="40"/>
        <v>100</v>
      </c>
      <c r="I157" s="48">
        <f>J157+M157</f>
        <v>0</v>
      </c>
      <c r="J157" s="17"/>
      <c r="K157" s="21"/>
      <c r="L157" s="21"/>
      <c r="M157" s="17"/>
      <c r="N157" s="21"/>
      <c r="O157" s="48">
        <f>SUM(C157+I157)</f>
        <v>130</v>
      </c>
    </row>
    <row r="158" spans="1:15" ht="12.75" hidden="1">
      <c r="A158" s="9" t="s">
        <v>103</v>
      </c>
      <c r="B158" s="5" t="s">
        <v>116</v>
      </c>
      <c r="C158" s="48">
        <f t="shared" si="38"/>
        <v>174.1</v>
      </c>
      <c r="D158" s="48">
        <v>64.1</v>
      </c>
      <c r="E158" s="17">
        <v>74.1</v>
      </c>
      <c r="F158" s="17">
        <v>74.1</v>
      </c>
      <c r="G158" s="17">
        <f>SUM(E158/D158*100)</f>
        <v>115.60062402496101</v>
      </c>
      <c r="H158" s="17">
        <f t="shared" si="40"/>
        <v>100</v>
      </c>
      <c r="I158" s="48"/>
      <c r="J158" s="17"/>
      <c r="K158" s="21"/>
      <c r="L158" s="21"/>
      <c r="M158" s="17"/>
      <c r="N158" s="21"/>
      <c r="O158" s="48"/>
    </row>
    <row r="159" spans="1:15" ht="0.75" customHeight="1" hidden="1">
      <c r="A159" s="9" t="s">
        <v>15</v>
      </c>
      <c r="B159" s="5" t="s">
        <v>38</v>
      </c>
      <c r="C159" s="48">
        <f t="shared" si="38"/>
        <v>0</v>
      </c>
      <c r="D159" s="48">
        <v>0</v>
      </c>
      <c r="E159" s="17"/>
      <c r="F159" s="17"/>
      <c r="G159" s="17"/>
      <c r="H159" s="17"/>
      <c r="I159" s="48">
        <f>J159+M159</f>
        <v>386.8</v>
      </c>
      <c r="J159" s="17">
        <v>386.8</v>
      </c>
      <c r="K159" s="17"/>
      <c r="L159" s="17"/>
      <c r="M159" s="17">
        <f>SUM(L159/J159*100)</f>
        <v>0</v>
      </c>
      <c r="N159" s="17"/>
      <c r="O159" s="48">
        <f>SUM(C159+I159)</f>
        <v>386.8</v>
      </c>
    </row>
    <row r="160" spans="1:15" ht="12.75" hidden="1">
      <c r="A160" s="9" t="s">
        <v>113</v>
      </c>
      <c r="B160" s="5" t="s">
        <v>114</v>
      </c>
      <c r="C160" s="48">
        <f t="shared" si="38"/>
        <v>407.3568828881714</v>
      </c>
      <c r="D160" s="48">
        <v>200</v>
      </c>
      <c r="E160" s="17">
        <v>340.7</v>
      </c>
      <c r="F160" s="17">
        <v>227.1</v>
      </c>
      <c r="G160" s="17">
        <f aca="true" t="shared" si="41" ref="G160:H162">SUM(E160/D160*100)</f>
        <v>170.35</v>
      </c>
      <c r="H160" s="17">
        <f t="shared" si="41"/>
        <v>66.65688288817141</v>
      </c>
      <c r="I160" s="48"/>
      <c r="J160" s="17"/>
      <c r="K160" s="17"/>
      <c r="L160" s="17"/>
      <c r="M160" s="17"/>
      <c r="N160" s="17"/>
      <c r="O160" s="48">
        <f>SUM(C160+I160)</f>
        <v>407.3568828881714</v>
      </c>
    </row>
    <row r="161" spans="1:15" ht="12.75" hidden="1">
      <c r="A161" s="9" t="s">
        <v>104</v>
      </c>
      <c r="B161" s="5" t="s">
        <v>105</v>
      </c>
      <c r="C161" s="48" t="e">
        <f t="shared" si="38"/>
        <v>#DIV/0!</v>
      </c>
      <c r="D161" s="48">
        <v>1.5</v>
      </c>
      <c r="E161" s="17"/>
      <c r="F161" s="17"/>
      <c r="G161" s="17">
        <f t="shared" si="41"/>
        <v>0</v>
      </c>
      <c r="H161" s="17" t="e">
        <f t="shared" si="41"/>
        <v>#DIV/0!</v>
      </c>
      <c r="I161" s="48"/>
      <c r="J161" s="17"/>
      <c r="K161" s="17"/>
      <c r="L161" s="17"/>
      <c r="M161" s="17"/>
      <c r="N161" s="17"/>
      <c r="O161" s="48" t="e">
        <f>SUM(C161+I161)</f>
        <v>#DIV/0!</v>
      </c>
    </row>
    <row r="162" spans="1:15" ht="12.75" hidden="1">
      <c r="A162" s="9" t="s">
        <v>8</v>
      </c>
      <c r="B162" s="5" t="s">
        <v>106</v>
      </c>
      <c r="C162" s="48">
        <f t="shared" si="38"/>
        <v>0.3</v>
      </c>
      <c r="D162" s="48">
        <v>40</v>
      </c>
      <c r="E162" s="17">
        <v>0.3</v>
      </c>
      <c r="F162" s="17"/>
      <c r="G162" s="17">
        <f t="shared" si="41"/>
        <v>0.75</v>
      </c>
      <c r="H162" s="17">
        <f t="shared" si="41"/>
        <v>0</v>
      </c>
      <c r="I162" s="50">
        <f>SUM(J162,M162)</f>
        <v>0</v>
      </c>
      <c r="J162" s="17"/>
      <c r="K162" s="17"/>
      <c r="L162" s="17"/>
      <c r="M162" s="17"/>
      <c r="N162" s="17"/>
      <c r="O162" s="48">
        <f>SUM(C162+I162)</f>
        <v>0.3</v>
      </c>
    </row>
    <row r="163" spans="1:15" ht="33.75" hidden="1">
      <c r="A163" s="9" t="s">
        <v>145</v>
      </c>
      <c r="B163" s="5" t="s">
        <v>146</v>
      </c>
      <c r="C163" s="48">
        <f t="shared" si="38"/>
        <v>137.6</v>
      </c>
      <c r="D163" s="48"/>
      <c r="E163" s="17">
        <v>37.6</v>
      </c>
      <c r="F163" s="17">
        <v>37.6</v>
      </c>
      <c r="G163" s="17"/>
      <c r="H163" s="17">
        <f aca="true" t="shared" si="42" ref="H163:H168">SUM(F163/E163*100)</f>
        <v>100</v>
      </c>
      <c r="I163" s="50"/>
      <c r="J163" s="17"/>
      <c r="K163" s="17"/>
      <c r="L163" s="17"/>
      <c r="M163" s="17"/>
      <c r="N163" s="17"/>
      <c r="O163" s="48"/>
    </row>
    <row r="164" spans="1:15" ht="33.75" hidden="1">
      <c r="A164" s="9" t="s">
        <v>150</v>
      </c>
      <c r="B164" s="5" t="s">
        <v>151</v>
      </c>
      <c r="C164" s="48">
        <f t="shared" si="38"/>
        <v>102.4</v>
      </c>
      <c r="D164" s="48"/>
      <c r="E164" s="17">
        <v>2.4</v>
      </c>
      <c r="F164" s="17">
        <v>2.4</v>
      </c>
      <c r="G164" s="17"/>
      <c r="H164" s="17">
        <f t="shared" si="42"/>
        <v>100</v>
      </c>
      <c r="I164" s="50"/>
      <c r="J164" s="17"/>
      <c r="K164" s="17"/>
      <c r="L164" s="17"/>
      <c r="M164" s="17"/>
      <c r="N164" s="17"/>
      <c r="O164" s="48"/>
    </row>
    <row r="165" spans="1:15" ht="12.75" hidden="1">
      <c r="A165" s="9" t="s">
        <v>28</v>
      </c>
      <c r="B165" s="5" t="s">
        <v>131</v>
      </c>
      <c r="C165" s="49">
        <f t="shared" si="38"/>
        <v>1633.8653347239424</v>
      </c>
      <c r="D165" s="49">
        <v>742.1</v>
      </c>
      <c r="E165" s="19">
        <v>1534.1</v>
      </c>
      <c r="F165" s="19">
        <v>1530.5</v>
      </c>
      <c r="G165" s="17">
        <f>SUM(E165/D165*100)</f>
        <v>206.72416116426356</v>
      </c>
      <c r="H165" s="17">
        <f t="shared" si="42"/>
        <v>99.76533472394237</v>
      </c>
      <c r="I165" s="49">
        <f>J165+M165</f>
        <v>0</v>
      </c>
      <c r="J165" s="19"/>
      <c r="K165" s="19"/>
      <c r="L165" s="19"/>
      <c r="M165" s="19"/>
      <c r="N165" s="19"/>
      <c r="O165" s="48">
        <f>SUM(C165+I165)</f>
        <v>1633.8653347239424</v>
      </c>
    </row>
    <row r="166" spans="1:15" ht="33.75" hidden="1">
      <c r="A166" s="9" t="s">
        <v>28</v>
      </c>
      <c r="B166" s="5" t="s">
        <v>144</v>
      </c>
      <c r="C166" s="49">
        <f t="shared" si="38"/>
        <v>150</v>
      </c>
      <c r="D166" s="49"/>
      <c r="E166" s="19">
        <v>50</v>
      </c>
      <c r="F166" s="19">
        <v>50</v>
      </c>
      <c r="G166" s="17"/>
      <c r="H166" s="17">
        <f t="shared" si="42"/>
        <v>100</v>
      </c>
      <c r="I166" s="49"/>
      <c r="J166" s="19"/>
      <c r="K166" s="19"/>
      <c r="L166" s="19"/>
      <c r="M166" s="19"/>
      <c r="N166" s="19"/>
      <c r="O166" s="48"/>
    </row>
    <row r="167" spans="1:15" ht="12.75" hidden="1">
      <c r="A167" s="9" t="s">
        <v>28</v>
      </c>
      <c r="B167" s="5" t="s">
        <v>4</v>
      </c>
      <c r="C167" s="48">
        <f t="shared" si="38"/>
        <v>170.29577464788733</v>
      </c>
      <c r="D167" s="48">
        <v>20</v>
      </c>
      <c r="E167" s="17">
        <v>71</v>
      </c>
      <c r="F167" s="17">
        <v>70.5</v>
      </c>
      <c r="G167" s="17">
        <f>SUM(E167/D167*100)</f>
        <v>355</v>
      </c>
      <c r="H167" s="17">
        <f t="shared" si="42"/>
        <v>99.29577464788733</v>
      </c>
      <c r="I167" s="48" t="e">
        <f>J167+M167</f>
        <v>#DIV/0!</v>
      </c>
      <c r="J167" s="17"/>
      <c r="K167" s="17"/>
      <c r="L167" s="17"/>
      <c r="M167" s="17" t="e">
        <f>SUM(L167/J167*100)</f>
        <v>#DIV/0!</v>
      </c>
      <c r="N167" s="17"/>
      <c r="O167" s="48" t="e">
        <f aca="true" t="shared" si="43" ref="O167:O176">SUM(C167+I167)</f>
        <v>#DIV/0!</v>
      </c>
    </row>
    <row r="168" spans="1:15" ht="12.75" hidden="1">
      <c r="A168" s="9"/>
      <c r="B168" s="60" t="s">
        <v>29</v>
      </c>
      <c r="C168" s="49" t="e">
        <f>SUM(C145:C167)</f>
        <v>#DIV/0!</v>
      </c>
      <c r="D168" s="49">
        <f>SUM(D145:D167)</f>
        <v>3017.9</v>
      </c>
      <c r="E168" s="49">
        <f>SUM(E145:E167)</f>
        <v>5587</v>
      </c>
      <c r="F168" s="49">
        <f>SUM(F145:F167)</f>
        <v>5377.4</v>
      </c>
      <c r="G168" s="17">
        <f>SUM(E168/D168*100)</f>
        <v>185.12873189966533</v>
      </c>
      <c r="H168" s="17">
        <f t="shared" si="42"/>
        <v>96.2484338643279</v>
      </c>
      <c r="I168" s="49" t="e">
        <f>SUM(I145:I167)</f>
        <v>#DIV/0!</v>
      </c>
      <c r="J168" s="49">
        <f>SUM(J145:J167)</f>
        <v>386.8</v>
      </c>
      <c r="K168" s="49">
        <f>SUM(K145:K167)</f>
        <v>0</v>
      </c>
      <c r="L168" s="49">
        <f>SUM(L145:L167)</f>
        <v>24.1</v>
      </c>
      <c r="M168" s="26">
        <f>SUM(L168/J168*100)</f>
        <v>6.230610134436401</v>
      </c>
      <c r="N168" s="49">
        <f>SUM(N145:N167)</f>
        <v>0</v>
      </c>
      <c r="O168" s="48" t="e">
        <f t="shared" si="43"/>
        <v>#DIV/0!</v>
      </c>
    </row>
    <row r="169" spans="1:15" ht="12.75" hidden="1">
      <c r="A169" s="9"/>
      <c r="B169" s="4" t="s">
        <v>110</v>
      </c>
      <c r="C169" s="47"/>
      <c r="D169" s="47"/>
      <c r="E169" s="18"/>
      <c r="F169" s="18"/>
      <c r="G169" s="18"/>
      <c r="H169" s="18"/>
      <c r="I169" s="46"/>
      <c r="J169" s="18"/>
      <c r="K169" s="18"/>
      <c r="L169" s="18"/>
      <c r="M169" s="18"/>
      <c r="N169" s="18"/>
      <c r="O169" s="48">
        <f t="shared" si="43"/>
        <v>0</v>
      </c>
    </row>
    <row r="170" spans="1:15" ht="12.75" hidden="1">
      <c r="A170" s="9" t="s">
        <v>30</v>
      </c>
      <c r="B170" s="5" t="s">
        <v>31</v>
      </c>
      <c r="C170" s="48">
        <f aca="true" t="shared" si="44" ref="C170:C179">E170+H170</f>
        <v>250.3</v>
      </c>
      <c r="D170" s="48">
        <v>113.3</v>
      </c>
      <c r="E170" s="17">
        <v>150.3</v>
      </c>
      <c r="F170" s="17">
        <v>150.3</v>
      </c>
      <c r="G170" s="17">
        <f aca="true" t="shared" si="45" ref="G170:H172">SUM(E170/D170*100)</f>
        <v>132.6566637246249</v>
      </c>
      <c r="H170" s="17">
        <f t="shared" si="45"/>
        <v>100</v>
      </c>
      <c r="I170" s="48">
        <f>J170+M170</f>
        <v>0</v>
      </c>
      <c r="J170" s="17"/>
      <c r="K170" s="21"/>
      <c r="L170" s="21"/>
      <c r="M170" s="17"/>
      <c r="N170" s="21"/>
      <c r="O170" s="48">
        <f t="shared" si="43"/>
        <v>250.3</v>
      </c>
    </row>
    <row r="171" spans="1:15" ht="33.75" hidden="1">
      <c r="A171" s="9" t="s">
        <v>32</v>
      </c>
      <c r="B171" s="5" t="s">
        <v>33</v>
      </c>
      <c r="C171" s="49">
        <f t="shared" si="44"/>
        <v>164.5</v>
      </c>
      <c r="D171" s="49">
        <v>59.5</v>
      </c>
      <c r="E171" s="17">
        <v>64.5</v>
      </c>
      <c r="F171" s="17">
        <v>64.5</v>
      </c>
      <c r="G171" s="17">
        <f t="shared" si="45"/>
        <v>108.40336134453781</v>
      </c>
      <c r="H171" s="17">
        <f t="shared" si="45"/>
        <v>100</v>
      </c>
      <c r="I171" s="48">
        <f>J171+M171</f>
        <v>0</v>
      </c>
      <c r="J171" s="17"/>
      <c r="K171" s="21"/>
      <c r="L171" s="21"/>
      <c r="M171" s="17"/>
      <c r="N171" s="21"/>
      <c r="O171" s="48">
        <f t="shared" si="43"/>
        <v>164.5</v>
      </c>
    </row>
    <row r="172" spans="1:15" ht="33.75" hidden="1">
      <c r="A172" s="9" t="s">
        <v>126</v>
      </c>
      <c r="B172" s="5" t="s">
        <v>127</v>
      </c>
      <c r="C172" s="49">
        <f t="shared" si="44"/>
        <v>115</v>
      </c>
      <c r="D172" s="49">
        <v>10</v>
      </c>
      <c r="E172" s="17">
        <v>15</v>
      </c>
      <c r="F172" s="17">
        <v>15</v>
      </c>
      <c r="G172" s="17">
        <f t="shared" si="45"/>
        <v>150</v>
      </c>
      <c r="H172" s="17">
        <f t="shared" si="45"/>
        <v>100</v>
      </c>
      <c r="I172" s="48"/>
      <c r="J172" s="17"/>
      <c r="K172" s="21"/>
      <c r="L172" s="21"/>
      <c r="M172" s="17"/>
      <c r="N172" s="21"/>
      <c r="O172" s="48">
        <f t="shared" si="43"/>
        <v>115</v>
      </c>
    </row>
    <row r="173" spans="1:15" ht="22.5" hidden="1">
      <c r="A173" s="9" t="s">
        <v>128</v>
      </c>
      <c r="B173" s="5" t="s">
        <v>129</v>
      </c>
      <c r="C173" s="49">
        <f t="shared" si="44"/>
        <v>0</v>
      </c>
      <c r="D173" s="49">
        <v>8</v>
      </c>
      <c r="E173" s="17"/>
      <c r="F173" s="17"/>
      <c r="G173" s="17">
        <f aca="true" t="shared" si="46" ref="G173:G179">SUM(E173/D173*100)</f>
        <v>0</v>
      </c>
      <c r="H173" s="17"/>
      <c r="I173" s="48"/>
      <c r="J173" s="17"/>
      <c r="K173" s="21"/>
      <c r="L173" s="21"/>
      <c r="M173" s="17"/>
      <c r="N173" s="21"/>
      <c r="O173" s="48">
        <f t="shared" si="43"/>
        <v>0</v>
      </c>
    </row>
    <row r="174" spans="1:15" ht="33.75" hidden="1">
      <c r="A174" s="9" t="s">
        <v>28</v>
      </c>
      <c r="B174" s="5" t="s">
        <v>130</v>
      </c>
      <c r="C174" s="49">
        <f t="shared" si="44"/>
        <v>118.1</v>
      </c>
      <c r="D174" s="49">
        <v>18.1</v>
      </c>
      <c r="E174" s="17">
        <v>18.1</v>
      </c>
      <c r="F174" s="17">
        <v>18.1</v>
      </c>
      <c r="G174" s="17">
        <f t="shared" si="46"/>
        <v>100</v>
      </c>
      <c r="H174" s="17">
        <f aca="true" t="shared" si="47" ref="H174:H179">SUM(F174/E174*100)</f>
        <v>100</v>
      </c>
      <c r="I174" s="48"/>
      <c r="J174" s="17"/>
      <c r="K174" s="21"/>
      <c r="L174" s="21"/>
      <c r="M174" s="17"/>
      <c r="N174" s="21"/>
      <c r="O174" s="48">
        <f t="shared" si="43"/>
        <v>118.1</v>
      </c>
    </row>
    <row r="175" spans="1:15" ht="22.5" hidden="1">
      <c r="A175" s="9" t="s">
        <v>34</v>
      </c>
      <c r="B175" s="5" t="s">
        <v>125</v>
      </c>
      <c r="C175" s="49">
        <f t="shared" si="44"/>
        <v>164.4</v>
      </c>
      <c r="D175" s="49">
        <v>54.4</v>
      </c>
      <c r="E175" s="17">
        <v>64.4</v>
      </c>
      <c r="F175" s="17">
        <v>64.4</v>
      </c>
      <c r="G175" s="17">
        <f t="shared" si="46"/>
        <v>118.38235294117649</v>
      </c>
      <c r="H175" s="17">
        <f t="shared" si="47"/>
        <v>100</v>
      </c>
      <c r="I175" s="48">
        <f>J175+M175</f>
        <v>0</v>
      </c>
      <c r="J175" s="17"/>
      <c r="K175" s="21"/>
      <c r="L175" s="21"/>
      <c r="M175" s="17"/>
      <c r="N175" s="21"/>
      <c r="O175" s="48">
        <f t="shared" si="43"/>
        <v>164.4</v>
      </c>
    </row>
    <row r="176" spans="1:15" ht="12.75" hidden="1">
      <c r="A176" s="9" t="s">
        <v>13</v>
      </c>
      <c r="B176" s="5" t="s">
        <v>37</v>
      </c>
      <c r="C176" s="48" t="e">
        <f t="shared" si="44"/>
        <v>#DIV/0!</v>
      </c>
      <c r="D176" s="48"/>
      <c r="E176" s="17"/>
      <c r="F176" s="17"/>
      <c r="G176" s="17" t="e">
        <f t="shared" si="46"/>
        <v>#DIV/0!</v>
      </c>
      <c r="H176" s="17" t="e">
        <f t="shared" si="47"/>
        <v>#DIV/0!</v>
      </c>
      <c r="I176" s="50">
        <f>SUM(J176,M176)</f>
        <v>0</v>
      </c>
      <c r="J176" s="17"/>
      <c r="K176" s="17"/>
      <c r="L176" s="17"/>
      <c r="M176" s="17"/>
      <c r="N176" s="17"/>
      <c r="O176" s="48" t="e">
        <f t="shared" si="43"/>
        <v>#DIV/0!</v>
      </c>
    </row>
    <row r="177" spans="1:15" ht="12.75" hidden="1">
      <c r="A177" s="9" t="s">
        <v>103</v>
      </c>
      <c r="B177" s="5" t="s">
        <v>116</v>
      </c>
      <c r="C177" s="48" t="e">
        <f t="shared" si="44"/>
        <v>#DIV/0!</v>
      </c>
      <c r="D177" s="48"/>
      <c r="E177" s="17"/>
      <c r="F177" s="17"/>
      <c r="G177" s="17" t="e">
        <f t="shared" si="46"/>
        <v>#DIV/0!</v>
      </c>
      <c r="H177" s="17" t="e">
        <f t="shared" si="47"/>
        <v>#DIV/0!</v>
      </c>
      <c r="I177" s="50"/>
      <c r="J177" s="17"/>
      <c r="K177" s="17"/>
      <c r="L177" s="17"/>
      <c r="M177" s="17"/>
      <c r="N177" s="17"/>
      <c r="O177" s="48"/>
    </row>
    <row r="178" spans="1:15" ht="12.75" hidden="1">
      <c r="A178" s="9" t="s">
        <v>113</v>
      </c>
      <c r="B178" s="5" t="s">
        <v>114</v>
      </c>
      <c r="C178" s="48" t="e">
        <f t="shared" si="44"/>
        <v>#DIV/0!</v>
      </c>
      <c r="D178" s="48"/>
      <c r="E178" s="17"/>
      <c r="F178" s="17"/>
      <c r="G178" s="17" t="e">
        <f t="shared" si="46"/>
        <v>#DIV/0!</v>
      </c>
      <c r="H178" s="17" t="e">
        <f t="shared" si="47"/>
        <v>#DIV/0!</v>
      </c>
      <c r="I178" s="50"/>
      <c r="J178" s="17"/>
      <c r="K178" s="17"/>
      <c r="L178" s="17"/>
      <c r="M178" s="17"/>
      <c r="N178" s="17"/>
      <c r="O178" s="48"/>
    </row>
    <row r="179" spans="1:15" ht="12.75" hidden="1">
      <c r="A179" s="9" t="s">
        <v>104</v>
      </c>
      <c r="B179" s="5" t="s">
        <v>105</v>
      </c>
      <c r="C179" s="49" t="e">
        <f t="shared" si="44"/>
        <v>#DIV/0!</v>
      </c>
      <c r="D179" s="49"/>
      <c r="E179" s="17"/>
      <c r="F179" s="17"/>
      <c r="G179" s="17" t="e">
        <f t="shared" si="46"/>
        <v>#DIV/0!</v>
      </c>
      <c r="H179" s="17" t="e">
        <f t="shared" si="47"/>
        <v>#DIV/0!</v>
      </c>
      <c r="I179" s="50">
        <f>SUM(J179,M179)</f>
        <v>0</v>
      </c>
      <c r="J179" s="17"/>
      <c r="K179" s="17"/>
      <c r="L179" s="17"/>
      <c r="M179" s="17"/>
      <c r="N179" s="17"/>
      <c r="O179" s="48" t="e">
        <f>SUM(C179+I179)</f>
        <v>#DIV/0!</v>
      </c>
    </row>
    <row r="180" spans="1:15" ht="56.25" hidden="1">
      <c r="A180" s="9" t="s">
        <v>155</v>
      </c>
      <c r="B180" s="5" t="s">
        <v>186</v>
      </c>
      <c r="C180" s="49"/>
      <c r="D180" s="49"/>
      <c r="E180" s="17">
        <v>3002.2</v>
      </c>
      <c r="F180" s="17"/>
      <c r="G180" s="17"/>
      <c r="H180" s="17"/>
      <c r="I180" s="50"/>
      <c r="J180" s="17"/>
      <c r="K180" s="17"/>
      <c r="L180" s="17"/>
      <c r="M180" s="17"/>
      <c r="N180" s="17"/>
      <c r="O180" s="48"/>
    </row>
    <row r="181" spans="1:15" ht="22.5" hidden="1">
      <c r="A181" s="9" t="s">
        <v>16</v>
      </c>
      <c r="B181" s="5" t="s">
        <v>39</v>
      </c>
      <c r="C181" s="48">
        <f>E181+H181</f>
        <v>4542.8</v>
      </c>
      <c r="D181" s="48">
        <v>4442.8</v>
      </c>
      <c r="E181" s="48">
        <v>4442.8</v>
      </c>
      <c r="F181" s="48">
        <v>4442.8</v>
      </c>
      <c r="G181" s="17">
        <f>SUM(E181/D181*100)</f>
        <v>100</v>
      </c>
      <c r="H181" s="17">
        <f>SUM(F181/E181*100)</f>
        <v>100</v>
      </c>
      <c r="I181" s="50">
        <f>SUM(J181,M181)</f>
        <v>0</v>
      </c>
      <c r="J181" s="17"/>
      <c r="K181" s="17"/>
      <c r="L181" s="17"/>
      <c r="M181" s="17"/>
      <c r="N181" s="17"/>
      <c r="O181" s="48">
        <f>SUM(C181+I181)</f>
        <v>4542.8</v>
      </c>
    </row>
    <row r="182" spans="1:15" ht="12.75" hidden="1">
      <c r="A182" s="9"/>
      <c r="B182" s="60" t="s">
        <v>29</v>
      </c>
      <c r="C182" s="48" t="e">
        <f>SUM(C170:C181)</f>
        <v>#DIV/0!</v>
      </c>
      <c r="D182" s="48">
        <f>SUM(D170:D181)</f>
        <v>4706.1</v>
      </c>
      <c r="E182" s="48">
        <f>SUM(E170:E181)</f>
        <v>7757.3</v>
      </c>
      <c r="F182" s="48">
        <f>SUM(F170:F181)</f>
        <v>4755.1</v>
      </c>
      <c r="G182" s="17">
        <f>SUM(E182/D182*100)</f>
        <v>164.83500138118612</v>
      </c>
      <c r="H182" s="17">
        <f>SUM(F182/E182*100)</f>
        <v>61.29838990370361</v>
      </c>
      <c r="I182" s="48">
        <f>SUM(I170:I176)</f>
        <v>0</v>
      </c>
      <c r="J182" s="48">
        <f>SUM(J170:J176)</f>
        <v>0</v>
      </c>
      <c r="K182" s="48">
        <f>SUM(K170:K176)</f>
        <v>0</v>
      </c>
      <c r="L182" s="48">
        <f>SUM(L170:L176)</f>
        <v>0</v>
      </c>
      <c r="M182" s="48">
        <f>SUM(M170:M176)</f>
        <v>0</v>
      </c>
      <c r="N182" s="48">
        <f>SUM(N171:N176)</f>
        <v>0</v>
      </c>
      <c r="O182" s="48" t="e">
        <f>SUM(O170:O181)</f>
        <v>#DIV/0!</v>
      </c>
    </row>
    <row r="183" spans="1:15" ht="12.75" hidden="1">
      <c r="A183" s="9"/>
      <c r="B183" s="4" t="s">
        <v>107</v>
      </c>
      <c r="C183" s="51"/>
      <c r="D183" s="51"/>
      <c r="E183" s="20"/>
      <c r="F183" s="20"/>
      <c r="G183" s="20"/>
      <c r="H183" s="20"/>
      <c r="I183" s="51"/>
      <c r="J183" s="20"/>
      <c r="K183" s="20"/>
      <c r="L183" s="20"/>
      <c r="M183" s="20"/>
      <c r="N183" s="20"/>
      <c r="O183" s="48">
        <f aca="true" t="shared" si="48" ref="O183:O190">SUM(C183+I183)</f>
        <v>0</v>
      </c>
    </row>
    <row r="184" spans="1:15" ht="12.75" hidden="1">
      <c r="A184" s="9" t="s">
        <v>40</v>
      </c>
      <c r="B184" s="5" t="s">
        <v>41</v>
      </c>
      <c r="C184" s="49">
        <f aca="true" t="shared" si="49" ref="C184:C192">E184+H184</f>
        <v>3998.3501529051987</v>
      </c>
      <c r="D184" s="49">
        <v>3086.6</v>
      </c>
      <c r="E184" s="19">
        <v>3924</v>
      </c>
      <c r="F184" s="19">
        <v>2917.5</v>
      </c>
      <c r="G184" s="17">
        <f aca="true" t="shared" si="50" ref="G184:H190">SUM(E184/D184*100)</f>
        <v>127.1301755977451</v>
      </c>
      <c r="H184" s="17">
        <f t="shared" si="50"/>
        <v>74.35015290519877</v>
      </c>
      <c r="I184" s="49">
        <f aca="true" t="shared" si="51" ref="I184:I190">J184+M184</f>
        <v>342.6284829721362</v>
      </c>
      <c r="J184" s="19">
        <v>323</v>
      </c>
      <c r="K184" s="19"/>
      <c r="L184" s="19">
        <v>63.4</v>
      </c>
      <c r="M184" s="17">
        <f>SUM(L184/J184*100)</f>
        <v>19.628482972136222</v>
      </c>
      <c r="N184" s="19"/>
      <c r="O184" s="48">
        <f t="shared" si="48"/>
        <v>4340.978635877334</v>
      </c>
    </row>
    <row r="185" spans="1:15" ht="12" customHeight="1" hidden="1">
      <c r="A185" s="9" t="s">
        <v>42</v>
      </c>
      <c r="B185" s="5" t="s">
        <v>43</v>
      </c>
      <c r="C185" s="49">
        <f t="shared" si="49"/>
        <v>5407.259774683974</v>
      </c>
      <c r="D185" s="49">
        <v>4002.8</v>
      </c>
      <c r="E185" s="19">
        <v>5308.1</v>
      </c>
      <c r="F185" s="19">
        <v>5263.5</v>
      </c>
      <c r="G185" s="17">
        <f t="shared" si="50"/>
        <v>132.6096732287399</v>
      </c>
      <c r="H185" s="17">
        <f t="shared" si="50"/>
        <v>99.15977468397355</v>
      </c>
      <c r="I185" s="49" t="e">
        <f t="shared" si="51"/>
        <v>#DIV/0!</v>
      </c>
      <c r="J185" s="19"/>
      <c r="K185" s="19"/>
      <c r="L185" s="19">
        <v>92.7</v>
      </c>
      <c r="M185" s="17" t="e">
        <f>SUM(L185/J185*100)</f>
        <v>#DIV/0!</v>
      </c>
      <c r="N185" s="19"/>
      <c r="O185" s="48" t="e">
        <f t="shared" si="48"/>
        <v>#DIV/0!</v>
      </c>
    </row>
    <row r="186" spans="1:15" ht="12.75" hidden="1">
      <c r="A186" s="9" t="s">
        <v>44</v>
      </c>
      <c r="B186" s="5" t="s">
        <v>45</v>
      </c>
      <c r="C186" s="49">
        <f t="shared" si="49"/>
        <v>126.46470588235294</v>
      </c>
      <c r="D186" s="49">
        <v>26</v>
      </c>
      <c r="E186" s="19">
        <v>27.2</v>
      </c>
      <c r="F186" s="19">
        <v>27</v>
      </c>
      <c r="G186" s="17">
        <f t="shared" si="50"/>
        <v>104.61538461538463</v>
      </c>
      <c r="H186" s="17">
        <f t="shared" si="50"/>
        <v>99.26470588235294</v>
      </c>
      <c r="I186" s="49">
        <f t="shared" si="51"/>
        <v>0</v>
      </c>
      <c r="J186" s="19"/>
      <c r="K186" s="19"/>
      <c r="L186" s="19"/>
      <c r="M186" s="19"/>
      <c r="N186" s="19"/>
      <c r="O186" s="48">
        <f t="shared" si="48"/>
        <v>126.46470588235294</v>
      </c>
    </row>
    <row r="187" spans="1:15" ht="22.5" hidden="1">
      <c r="A187" s="9" t="s">
        <v>46</v>
      </c>
      <c r="B187" s="5" t="s">
        <v>47</v>
      </c>
      <c r="C187" s="49">
        <f t="shared" si="49"/>
        <v>464.6382440880674</v>
      </c>
      <c r="D187" s="49">
        <v>328.9</v>
      </c>
      <c r="E187" s="19">
        <v>367.9</v>
      </c>
      <c r="F187" s="19">
        <v>355.9</v>
      </c>
      <c r="G187" s="17">
        <f t="shared" si="50"/>
        <v>111.85770750988142</v>
      </c>
      <c r="H187" s="17">
        <f t="shared" si="50"/>
        <v>96.7382440880674</v>
      </c>
      <c r="I187" s="49">
        <f t="shared" si="51"/>
        <v>0</v>
      </c>
      <c r="J187" s="19"/>
      <c r="K187" s="19"/>
      <c r="L187" s="19"/>
      <c r="M187" s="19"/>
      <c r="N187" s="19"/>
      <c r="O187" s="48">
        <f t="shared" si="48"/>
        <v>464.6382440880674</v>
      </c>
    </row>
    <row r="188" spans="1:15" ht="12.75" hidden="1">
      <c r="A188" s="9" t="s">
        <v>48</v>
      </c>
      <c r="B188" s="5" t="s">
        <v>49</v>
      </c>
      <c r="C188" s="49">
        <f t="shared" si="49"/>
        <v>240.9237288135593</v>
      </c>
      <c r="D188" s="49">
        <v>159.6</v>
      </c>
      <c r="E188" s="19">
        <v>147.5</v>
      </c>
      <c r="F188" s="19">
        <v>137.8</v>
      </c>
      <c r="G188" s="17">
        <f t="shared" si="50"/>
        <v>92.41854636591479</v>
      </c>
      <c r="H188" s="17">
        <f t="shared" si="50"/>
        <v>93.42372881355932</v>
      </c>
      <c r="I188" s="49">
        <f t="shared" si="51"/>
        <v>0</v>
      </c>
      <c r="J188" s="19"/>
      <c r="K188" s="19"/>
      <c r="L188" s="19"/>
      <c r="M188" s="19"/>
      <c r="N188" s="19"/>
      <c r="O188" s="48">
        <f t="shared" si="48"/>
        <v>240.9237288135593</v>
      </c>
    </row>
    <row r="189" spans="1:15" ht="12.75" hidden="1">
      <c r="A189" s="9" t="s">
        <v>50</v>
      </c>
      <c r="B189" s="5" t="s">
        <v>51</v>
      </c>
      <c r="C189" s="49">
        <f t="shared" si="49"/>
        <v>281.31413612565444</v>
      </c>
      <c r="D189" s="49">
        <v>137</v>
      </c>
      <c r="E189" s="19">
        <v>191</v>
      </c>
      <c r="F189" s="19">
        <v>172.5</v>
      </c>
      <c r="G189" s="17">
        <f t="shared" si="50"/>
        <v>139.4160583941606</v>
      </c>
      <c r="H189" s="17">
        <f t="shared" si="50"/>
        <v>90.31413612565446</v>
      </c>
      <c r="I189" s="49" t="e">
        <f t="shared" si="51"/>
        <v>#DIV/0!</v>
      </c>
      <c r="J189" s="19"/>
      <c r="K189" s="19"/>
      <c r="L189" s="19"/>
      <c r="M189" s="17" t="e">
        <f>SUM(L189/J189*100)</f>
        <v>#DIV/0!</v>
      </c>
      <c r="N189" s="19"/>
      <c r="O189" s="48" t="e">
        <f t="shared" si="48"/>
        <v>#DIV/0!</v>
      </c>
    </row>
    <row r="190" spans="1:15" ht="22.5" hidden="1">
      <c r="A190" s="9" t="s">
        <v>123</v>
      </c>
      <c r="B190" s="5" t="s">
        <v>124</v>
      </c>
      <c r="C190" s="49">
        <f t="shared" si="49"/>
        <v>189.8682713347921</v>
      </c>
      <c r="D190" s="49">
        <v>97.4</v>
      </c>
      <c r="E190" s="19">
        <v>91.4</v>
      </c>
      <c r="F190" s="19">
        <v>90</v>
      </c>
      <c r="G190" s="17">
        <f t="shared" si="50"/>
        <v>93.83983572895276</v>
      </c>
      <c r="H190" s="17">
        <f t="shared" si="50"/>
        <v>98.4682713347921</v>
      </c>
      <c r="I190" s="49">
        <f t="shared" si="51"/>
        <v>0</v>
      </c>
      <c r="J190" s="19"/>
      <c r="K190" s="19"/>
      <c r="L190" s="19"/>
      <c r="M190" s="19"/>
      <c r="N190" s="19"/>
      <c r="O190" s="48">
        <f t="shared" si="48"/>
        <v>189.8682713347921</v>
      </c>
    </row>
    <row r="191" spans="1:15" ht="22.5" hidden="1">
      <c r="A191" s="9" t="s">
        <v>141</v>
      </c>
      <c r="B191" s="5" t="s">
        <v>142</v>
      </c>
      <c r="C191" s="49">
        <f t="shared" si="49"/>
        <v>128.7</v>
      </c>
      <c r="D191" s="49"/>
      <c r="E191" s="19">
        <v>28.7</v>
      </c>
      <c r="F191" s="19">
        <v>28.7</v>
      </c>
      <c r="G191" s="17"/>
      <c r="H191" s="17">
        <f>SUM(F191/E191*100)</f>
        <v>100</v>
      </c>
      <c r="I191" s="49"/>
      <c r="J191" s="19"/>
      <c r="K191" s="19"/>
      <c r="L191" s="19"/>
      <c r="M191" s="19"/>
      <c r="N191" s="19"/>
      <c r="O191" s="48"/>
    </row>
    <row r="192" spans="1:15" ht="12.75" hidden="1">
      <c r="A192" s="9" t="s">
        <v>3</v>
      </c>
      <c r="B192" s="5" t="s">
        <v>132</v>
      </c>
      <c r="C192" s="49">
        <f t="shared" si="49"/>
        <v>160.14354354354356</v>
      </c>
      <c r="D192" s="49">
        <v>62.1</v>
      </c>
      <c r="E192" s="19">
        <v>66.6</v>
      </c>
      <c r="F192" s="19">
        <v>62.3</v>
      </c>
      <c r="G192" s="17">
        <f>SUM(E192/D192*100)</f>
        <v>107.24637681159419</v>
      </c>
      <c r="H192" s="17">
        <f>SUM(F192/E192*100)</f>
        <v>93.54354354354355</v>
      </c>
      <c r="I192" s="49">
        <f>J192+M192</f>
        <v>0</v>
      </c>
      <c r="J192" s="19"/>
      <c r="K192" s="19"/>
      <c r="L192" s="19"/>
      <c r="M192" s="19"/>
      <c r="N192" s="19"/>
      <c r="O192" s="48">
        <f>SUM(C192+I192)</f>
        <v>160.14354354354356</v>
      </c>
    </row>
    <row r="193" spans="1:15" ht="12.75" hidden="1">
      <c r="A193" s="9" t="s">
        <v>5</v>
      </c>
      <c r="B193" s="5" t="s">
        <v>6</v>
      </c>
      <c r="C193" s="49"/>
      <c r="D193" s="49"/>
      <c r="E193" s="19"/>
      <c r="F193" s="19"/>
      <c r="G193" s="17"/>
      <c r="H193" s="17"/>
      <c r="I193" s="49"/>
      <c r="J193" s="19">
        <v>313.2</v>
      </c>
      <c r="K193" s="19"/>
      <c r="L193" s="19"/>
      <c r="M193" s="17">
        <f>SUM(L193/J193*100)</f>
        <v>0</v>
      </c>
      <c r="N193" s="19"/>
      <c r="O193" s="48"/>
    </row>
    <row r="194" spans="1:15" ht="12.75" hidden="1">
      <c r="A194" s="9"/>
      <c r="B194" s="60" t="s">
        <v>29</v>
      </c>
      <c r="C194" s="49">
        <f>SUM(C184:C192)</f>
        <v>10997.662557377142</v>
      </c>
      <c r="D194" s="49">
        <f>SUM(D184:D192)</f>
        <v>7900.4</v>
      </c>
      <c r="E194" s="49">
        <f>SUM(E184:E192)</f>
        <v>10152.400000000001</v>
      </c>
      <c r="F194" s="49">
        <f>SUM(F184:F192)</f>
        <v>9055.199999999999</v>
      </c>
      <c r="G194" s="17">
        <f>SUM(E194/D194*100)</f>
        <v>128.50488582856568</v>
      </c>
      <c r="H194" s="17">
        <f>SUM(F194/E194*100)</f>
        <v>89.19270320318347</v>
      </c>
      <c r="I194" s="49" t="e">
        <f>SUM(I184:I192)</f>
        <v>#DIV/0!</v>
      </c>
      <c r="J194" s="49">
        <f>SUM(J183:J193)</f>
        <v>636.2</v>
      </c>
      <c r="K194" s="49">
        <f>SUM(K184:K192)</f>
        <v>0</v>
      </c>
      <c r="L194" s="49">
        <f>SUM(L184:L193)</f>
        <v>156.1</v>
      </c>
      <c r="M194" s="26">
        <f>SUM(L194/J194*100)</f>
        <v>24.536309336686575</v>
      </c>
      <c r="N194" s="49">
        <f>SUM(N184:N192)</f>
        <v>0</v>
      </c>
      <c r="O194" s="48" t="e">
        <f aca="true" t="shared" si="52" ref="O194:O202">SUM(C194+I194)</f>
        <v>#DIV/0!</v>
      </c>
    </row>
    <row r="195" spans="1:15" ht="12.75" hidden="1">
      <c r="A195" s="9"/>
      <c r="B195" s="4" t="s">
        <v>108</v>
      </c>
      <c r="C195" s="49"/>
      <c r="D195" s="49"/>
      <c r="E195" s="19"/>
      <c r="F195" s="19"/>
      <c r="G195" s="19"/>
      <c r="H195" s="19"/>
      <c r="I195" s="49"/>
      <c r="J195" s="19"/>
      <c r="K195" s="19"/>
      <c r="L195" s="19"/>
      <c r="M195" s="19"/>
      <c r="N195" s="19"/>
      <c r="O195" s="48">
        <f t="shared" si="52"/>
        <v>0</v>
      </c>
    </row>
    <row r="196" spans="1:15" ht="12.75" hidden="1">
      <c r="A196" s="9" t="s">
        <v>52</v>
      </c>
      <c r="B196" s="7" t="s">
        <v>53</v>
      </c>
      <c r="C196" s="49">
        <f aca="true" t="shared" si="53" ref="C196:C201">E196+H196</f>
        <v>356.5274143302181</v>
      </c>
      <c r="D196" s="49">
        <v>136.3</v>
      </c>
      <c r="E196" s="19">
        <v>256.8</v>
      </c>
      <c r="F196" s="19">
        <v>256.1</v>
      </c>
      <c r="G196" s="17">
        <f aca="true" t="shared" si="54" ref="G196:H202">SUM(E196/D196*100)</f>
        <v>188.40792369772558</v>
      </c>
      <c r="H196" s="17">
        <f t="shared" si="54"/>
        <v>99.72741433021808</v>
      </c>
      <c r="I196" s="49">
        <f aca="true" t="shared" si="55" ref="I196:I201">J196+M196</f>
        <v>36.77777777777778</v>
      </c>
      <c r="J196" s="19">
        <v>9</v>
      </c>
      <c r="K196" s="19"/>
      <c r="L196" s="19">
        <v>2.5</v>
      </c>
      <c r="M196" s="17">
        <f aca="true" t="shared" si="56" ref="M196:M202">SUM(L196/J196*100)</f>
        <v>27.77777777777778</v>
      </c>
      <c r="N196" s="19"/>
      <c r="O196" s="48">
        <f t="shared" si="52"/>
        <v>393.3051921079959</v>
      </c>
    </row>
    <row r="197" spans="1:15" ht="12.75" hidden="1">
      <c r="A197" s="9" t="s">
        <v>35</v>
      </c>
      <c r="B197" s="5" t="s">
        <v>36</v>
      </c>
      <c r="C197" s="48">
        <f t="shared" si="53"/>
        <v>301.65235264982664</v>
      </c>
      <c r="D197" s="48">
        <v>178</v>
      </c>
      <c r="E197" s="17">
        <v>201.9</v>
      </c>
      <c r="F197" s="17">
        <v>201.4</v>
      </c>
      <c r="G197" s="17">
        <f t="shared" si="54"/>
        <v>113.42696629213485</v>
      </c>
      <c r="H197" s="17">
        <f t="shared" si="54"/>
        <v>99.75235264982665</v>
      </c>
      <c r="I197" s="48">
        <f t="shared" si="55"/>
        <v>15</v>
      </c>
      <c r="J197" s="17">
        <v>5</v>
      </c>
      <c r="K197" s="17"/>
      <c r="L197" s="17">
        <v>0.5</v>
      </c>
      <c r="M197" s="17">
        <f t="shared" si="56"/>
        <v>10</v>
      </c>
      <c r="N197" s="17"/>
      <c r="O197" s="48">
        <f t="shared" si="52"/>
        <v>316.65235264982664</v>
      </c>
    </row>
    <row r="198" spans="1:15" ht="12.75" hidden="1">
      <c r="A198" s="9" t="s">
        <v>54</v>
      </c>
      <c r="B198" s="7" t="s">
        <v>55</v>
      </c>
      <c r="C198" s="49">
        <f t="shared" si="53"/>
        <v>536.771741112124</v>
      </c>
      <c r="D198" s="49">
        <f>100.7+266.6</f>
        <v>367.3</v>
      </c>
      <c r="E198" s="19">
        <v>438.8</v>
      </c>
      <c r="F198" s="19">
        <v>429.9</v>
      </c>
      <c r="G198" s="17">
        <f t="shared" si="54"/>
        <v>119.46637625918868</v>
      </c>
      <c r="H198" s="17">
        <f t="shared" si="54"/>
        <v>97.97174111212396</v>
      </c>
      <c r="I198" s="49">
        <f t="shared" si="55"/>
        <v>122.5909090909091</v>
      </c>
      <c r="J198" s="19">
        <f>27+66.5</f>
        <v>93.5</v>
      </c>
      <c r="K198" s="19"/>
      <c r="L198" s="19">
        <v>27.2</v>
      </c>
      <c r="M198" s="17">
        <f t="shared" si="56"/>
        <v>29.09090909090909</v>
      </c>
      <c r="N198" s="19"/>
      <c r="O198" s="48">
        <f t="shared" si="52"/>
        <v>659.3626502030331</v>
      </c>
    </row>
    <row r="199" spans="1:15" ht="12.75" hidden="1">
      <c r="A199" s="9" t="s">
        <v>54</v>
      </c>
      <c r="B199" s="5" t="s">
        <v>80</v>
      </c>
      <c r="C199" s="48" t="e">
        <f t="shared" si="53"/>
        <v>#DIV/0!</v>
      </c>
      <c r="D199" s="48"/>
      <c r="E199" s="17"/>
      <c r="F199" s="17"/>
      <c r="G199" s="17" t="e">
        <f t="shared" si="54"/>
        <v>#DIV/0!</v>
      </c>
      <c r="H199" s="17" t="e">
        <f t="shared" si="54"/>
        <v>#DIV/0!</v>
      </c>
      <c r="I199" s="48" t="e">
        <f t="shared" si="55"/>
        <v>#DIV/0!</v>
      </c>
      <c r="J199" s="17"/>
      <c r="K199" s="17"/>
      <c r="L199" s="17"/>
      <c r="M199" s="17" t="e">
        <f t="shared" si="56"/>
        <v>#DIV/0!</v>
      </c>
      <c r="N199" s="17"/>
      <c r="O199" s="48" t="e">
        <f t="shared" si="52"/>
        <v>#DIV/0!</v>
      </c>
    </row>
    <row r="200" spans="1:15" ht="12.75" hidden="1">
      <c r="A200" s="9" t="s">
        <v>56</v>
      </c>
      <c r="B200" s="6" t="s">
        <v>57</v>
      </c>
      <c r="C200" s="49">
        <f t="shared" si="53"/>
        <v>630.781160512434</v>
      </c>
      <c r="D200" s="49">
        <v>453.5</v>
      </c>
      <c r="E200" s="19">
        <v>530.8</v>
      </c>
      <c r="F200" s="19">
        <v>530.7</v>
      </c>
      <c r="G200" s="17">
        <f t="shared" si="54"/>
        <v>117.04520396912899</v>
      </c>
      <c r="H200" s="17">
        <f t="shared" si="54"/>
        <v>99.98116051243407</v>
      </c>
      <c r="I200" s="49">
        <f t="shared" si="55"/>
        <v>101</v>
      </c>
      <c r="J200" s="19">
        <v>11</v>
      </c>
      <c r="K200" s="19"/>
      <c r="L200" s="19">
        <v>9.9</v>
      </c>
      <c r="M200" s="17">
        <f t="shared" si="56"/>
        <v>90</v>
      </c>
      <c r="N200" s="19"/>
      <c r="O200" s="48">
        <f t="shared" si="52"/>
        <v>731.781160512434</v>
      </c>
    </row>
    <row r="201" spans="1:15" ht="12.75" hidden="1">
      <c r="A201" s="9" t="s">
        <v>58</v>
      </c>
      <c r="B201" s="6" t="s">
        <v>59</v>
      </c>
      <c r="C201" s="49">
        <f t="shared" si="53"/>
        <v>356.4495327102804</v>
      </c>
      <c r="D201" s="49">
        <v>221.8</v>
      </c>
      <c r="E201" s="19">
        <v>256.8</v>
      </c>
      <c r="F201" s="19">
        <v>255.9</v>
      </c>
      <c r="G201" s="17">
        <f t="shared" si="54"/>
        <v>115.77998196573489</v>
      </c>
      <c r="H201" s="17">
        <f t="shared" si="54"/>
        <v>99.64953271028037</v>
      </c>
      <c r="I201" s="49">
        <f t="shared" si="55"/>
        <v>152</v>
      </c>
      <c r="J201" s="19">
        <v>2</v>
      </c>
      <c r="K201" s="19"/>
      <c r="L201" s="19">
        <v>3</v>
      </c>
      <c r="M201" s="17">
        <f t="shared" si="56"/>
        <v>150</v>
      </c>
      <c r="N201" s="19"/>
      <c r="O201" s="48">
        <f t="shared" si="52"/>
        <v>508.4495327102804</v>
      </c>
    </row>
    <row r="202" spans="1:15" ht="12.75" hidden="1">
      <c r="A202" s="9"/>
      <c r="B202" s="60" t="s">
        <v>29</v>
      </c>
      <c r="C202" s="49" t="e">
        <f>SUM(C196:C201)</f>
        <v>#DIV/0!</v>
      </c>
      <c r="D202" s="49">
        <f>SUM(D196:D201)</f>
        <v>1356.8999999999999</v>
      </c>
      <c r="E202" s="49">
        <f>SUM(E196:E201)</f>
        <v>1685.1</v>
      </c>
      <c r="F202" s="49">
        <f>SUM(F196:F201)</f>
        <v>1674</v>
      </c>
      <c r="G202" s="17">
        <f t="shared" si="54"/>
        <v>124.18748618173778</v>
      </c>
      <c r="H202" s="17">
        <f t="shared" si="54"/>
        <v>99.34128538365677</v>
      </c>
      <c r="I202" s="49" t="e">
        <f>SUM(I196:I201)</f>
        <v>#DIV/0!</v>
      </c>
      <c r="J202" s="49">
        <f>SUM(J196:J201)</f>
        <v>120.5</v>
      </c>
      <c r="K202" s="49">
        <f>SUM(K196:K201)</f>
        <v>0</v>
      </c>
      <c r="L202" s="49">
        <f>SUM(L196:L201)</f>
        <v>43.1</v>
      </c>
      <c r="M202" s="26">
        <f t="shared" si="56"/>
        <v>35.767634854771785</v>
      </c>
      <c r="N202" s="49">
        <f>SUM(N196:N201)</f>
        <v>0</v>
      </c>
      <c r="O202" s="48" t="e">
        <f t="shared" si="52"/>
        <v>#DIV/0!</v>
      </c>
    </row>
    <row r="203" spans="1:15" ht="12.75" hidden="1">
      <c r="A203" s="9"/>
      <c r="B203" s="4" t="s">
        <v>109</v>
      </c>
      <c r="C203" s="49"/>
      <c r="D203" s="49"/>
      <c r="E203" s="19"/>
      <c r="F203" s="19"/>
      <c r="G203" s="17"/>
      <c r="H203" s="17"/>
      <c r="I203" s="49"/>
      <c r="J203" s="19"/>
      <c r="K203" s="19"/>
      <c r="L203" s="19"/>
      <c r="M203" s="19"/>
      <c r="N203" s="19"/>
      <c r="O203" s="48"/>
    </row>
    <row r="204" spans="1:15" ht="33.75" hidden="1">
      <c r="A204" s="9" t="s">
        <v>81</v>
      </c>
      <c r="B204" s="5" t="s">
        <v>133</v>
      </c>
      <c r="C204" s="49">
        <f aca="true" t="shared" si="57" ref="C204:C225">E204+H204</f>
        <v>282.4160104986877</v>
      </c>
      <c r="D204" s="49">
        <v>196.5</v>
      </c>
      <c r="E204" s="19">
        <v>190.5</v>
      </c>
      <c r="F204" s="19">
        <v>175.1</v>
      </c>
      <c r="G204" s="17">
        <f aca="true" t="shared" si="58" ref="G204:G227">SUM(E204/D204*100)</f>
        <v>96.94656488549617</v>
      </c>
      <c r="H204" s="17">
        <f aca="true" t="shared" si="59" ref="H204:H227">SUM(F204/E204*100)</f>
        <v>91.91601049868765</v>
      </c>
      <c r="I204" s="49">
        <f aca="true" t="shared" si="60" ref="I204:I218">J204+M204</f>
        <v>0</v>
      </c>
      <c r="J204" s="19"/>
      <c r="K204" s="19"/>
      <c r="L204" s="19"/>
      <c r="M204" s="19"/>
      <c r="N204" s="19"/>
      <c r="O204" s="48">
        <f aca="true" t="shared" si="61" ref="O204:O225">SUM(C204+I204)</f>
        <v>282.4160104986877</v>
      </c>
    </row>
    <row r="205" spans="1:15" ht="22.5" hidden="1">
      <c r="A205" s="9" t="s">
        <v>82</v>
      </c>
      <c r="B205" s="5" t="s">
        <v>83</v>
      </c>
      <c r="C205" s="49">
        <f t="shared" si="57"/>
        <v>103.54545454545455</v>
      </c>
      <c r="D205" s="49">
        <v>13.6</v>
      </c>
      <c r="E205" s="19">
        <v>44</v>
      </c>
      <c r="F205" s="19">
        <v>26.2</v>
      </c>
      <c r="G205" s="17">
        <f t="shared" si="58"/>
        <v>323.5294117647059</v>
      </c>
      <c r="H205" s="17">
        <f t="shared" si="59"/>
        <v>59.54545454545455</v>
      </c>
      <c r="I205" s="49">
        <f t="shared" si="60"/>
        <v>0</v>
      </c>
      <c r="J205" s="19"/>
      <c r="K205" s="19"/>
      <c r="L205" s="19"/>
      <c r="M205" s="19"/>
      <c r="N205" s="19"/>
      <c r="O205" s="48">
        <f t="shared" si="61"/>
        <v>103.54545454545455</v>
      </c>
    </row>
    <row r="206" spans="1:15" ht="33.75" hidden="1">
      <c r="A206" s="9" t="s">
        <v>84</v>
      </c>
      <c r="B206" s="5" t="s">
        <v>134</v>
      </c>
      <c r="C206" s="49">
        <f t="shared" si="57"/>
        <v>121.55</v>
      </c>
      <c r="D206" s="49">
        <v>53.8</v>
      </c>
      <c r="E206" s="19">
        <v>52.8</v>
      </c>
      <c r="F206" s="19">
        <v>36.3</v>
      </c>
      <c r="G206" s="17">
        <f t="shared" si="58"/>
        <v>98.14126394052045</v>
      </c>
      <c r="H206" s="17">
        <f t="shared" si="59"/>
        <v>68.75</v>
      </c>
      <c r="I206" s="49">
        <f t="shared" si="60"/>
        <v>35.4</v>
      </c>
      <c r="J206" s="19">
        <v>35.4</v>
      </c>
      <c r="K206" s="19"/>
      <c r="L206" s="19"/>
      <c r="M206" s="17">
        <f>SUM(L206/J206*100)</f>
        <v>0</v>
      </c>
      <c r="N206" s="19"/>
      <c r="O206" s="48">
        <f t="shared" si="61"/>
        <v>156.95</v>
      </c>
    </row>
    <row r="207" spans="1:15" ht="33.75" hidden="1">
      <c r="A207" s="9" t="s">
        <v>73</v>
      </c>
      <c r="B207" s="6" t="s">
        <v>74</v>
      </c>
      <c r="C207" s="49">
        <f t="shared" si="57"/>
        <v>100.42857142857142</v>
      </c>
      <c r="D207" s="49">
        <v>12.2</v>
      </c>
      <c r="E207" s="19">
        <v>14</v>
      </c>
      <c r="F207" s="19">
        <v>12.1</v>
      </c>
      <c r="G207" s="17">
        <f t="shared" si="58"/>
        <v>114.75409836065576</v>
      </c>
      <c r="H207" s="17">
        <f t="shared" si="59"/>
        <v>86.42857142857142</v>
      </c>
      <c r="I207" s="48">
        <f t="shared" si="60"/>
        <v>0</v>
      </c>
      <c r="J207" s="19"/>
      <c r="K207" s="19"/>
      <c r="L207" s="19"/>
      <c r="M207" s="19"/>
      <c r="N207" s="19"/>
      <c r="O207" s="48">
        <f t="shared" si="61"/>
        <v>100.42857142857142</v>
      </c>
    </row>
    <row r="208" spans="1:15" ht="22.5" hidden="1">
      <c r="A208" s="9" t="s">
        <v>75</v>
      </c>
      <c r="B208" s="6" t="s">
        <v>76</v>
      </c>
      <c r="C208" s="49">
        <f t="shared" si="57"/>
        <v>101.1</v>
      </c>
      <c r="D208" s="49">
        <v>1</v>
      </c>
      <c r="E208" s="19">
        <v>1.1</v>
      </c>
      <c r="F208" s="19">
        <v>1.1</v>
      </c>
      <c r="G208" s="17">
        <f t="shared" si="58"/>
        <v>110.00000000000001</v>
      </c>
      <c r="H208" s="17">
        <f t="shared" si="59"/>
        <v>100</v>
      </c>
      <c r="I208" s="48">
        <f t="shared" si="60"/>
        <v>1.6</v>
      </c>
      <c r="J208" s="19">
        <v>1.6</v>
      </c>
      <c r="K208" s="19"/>
      <c r="L208" s="19"/>
      <c r="M208" s="17">
        <f>SUM(L208/J208*100)</f>
        <v>0</v>
      </c>
      <c r="N208" s="19"/>
      <c r="O208" s="48">
        <f t="shared" si="61"/>
        <v>102.69999999999999</v>
      </c>
    </row>
    <row r="209" spans="1:15" ht="33.75" hidden="1">
      <c r="A209" s="9" t="s">
        <v>68</v>
      </c>
      <c r="B209" s="5" t="s">
        <v>69</v>
      </c>
      <c r="C209" s="48">
        <f t="shared" si="57"/>
        <v>747.730886850153</v>
      </c>
      <c r="D209" s="48">
        <v>881</v>
      </c>
      <c r="E209" s="17">
        <v>654</v>
      </c>
      <c r="F209" s="17">
        <v>613</v>
      </c>
      <c r="G209" s="17">
        <f t="shared" si="58"/>
        <v>74.23382519863792</v>
      </c>
      <c r="H209" s="17">
        <f t="shared" si="59"/>
        <v>93.7308868501529</v>
      </c>
      <c r="I209" s="48">
        <f t="shared" si="60"/>
        <v>0</v>
      </c>
      <c r="J209" s="17"/>
      <c r="K209" s="21"/>
      <c r="L209" s="21"/>
      <c r="M209" s="17"/>
      <c r="N209" s="21"/>
      <c r="O209" s="48">
        <f t="shared" si="61"/>
        <v>747.730886850153</v>
      </c>
    </row>
    <row r="210" spans="1:15" ht="33.75" hidden="1">
      <c r="A210" s="9" t="s">
        <v>111</v>
      </c>
      <c r="B210" s="5" t="s">
        <v>112</v>
      </c>
      <c r="C210" s="48">
        <f t="shared" si="57"/>
        <v>42.87647058823529</v>
      </c>
      <c r="D210" s="48">
        <v>1.7</v>
      </c>
      <c r="E210" s="17">
        <v>1.7</v>
      </c>
      <c r="F210" s="17">
        <v>0.7</v>
      </c>
      <c r="G210" s="17">
        <f t="shared" si="58"/>
        <v>100</v>
      </c>
      <c r="H210" s="17">
        <f t="shared" si="59"/>
        <v>41.17647058823529</v>
      </c>
      <c r="I210" s="48">
        <f t="shared" si="60"/>
        <v>0</v>
      </c>
      <c r="J210" s="17"/>
      <c r="K210" s="21"/>
      <c r="L210" s="21"/>
      <c r="M210" s="17"/>
      <c r="N210" s="21"/>
      <c r="O210" s="48">
        <f t="shared" si="61"/>
        <v>42.87647058823529</v>
      </c>
    </row>
    <row r="211" spans="1:15" ht="22.5" hidden="1">
      <c r="A211" s="9" t="s">
        <v>70</v>
      </c>
      <c r="B211" s="5" t="s">
        <v>71</v>
      </c>
      <c r="C211" s="48">
        <f t="shared" si="57"/>
        <v>131.58695652173913</v>
      </c>
      <c r="D211" s="48">
        <v>59.5</v>
      </c>
      <c r="E211" s="17">
        <v>57.5</v>
      </c>
      <c r="F211" s="17">
        <v>42.6</v>
      </c>
      <c r="G211" s="17">
        <f t="shared" si="58"/>
        <v>96.63865546218487</v>
      </c>
      <c r="H211" s="17">
        <f t="shared" si="59"/>
        <v>74.08695652173914</v>
      </c>
      <c r="I211" s="48">
        <f t="shared" si="60"/>
        <v>47.5</v>
      </c>
      <c r="J211" s="17">
        <v>47.5</v>
      </c>
      <c r="K211" s="21"/>
      <c r="L211" s="17"/>
      <c r="M211" s="17">
        <f>SUM(L211/J211*100)</f>
        <v>0</v>
      </c>
      <c r="N211" s="21"/>
      <c r="O211" s="48">
        <f t="shared" si="61"/>
        <v>179.08695652173913</v>
      </c>
    </row>
    <row r="212" spans="1:15" ht="12.75" hidden="1">
      <c r="A212" s="9" t="s">
        <v>85</v>
      </c>
      <c r="B212" s="5" t="s">
        <v>92</v>
      </c>
      <c r="C212" s="49">
        <f t="shared" si="57"/>
        <v>177.82870012870012</v>
      </c>
      <c r="D212" s="49">
        <v>78.5</v>
      </c>
      <c r="E212" s="19">
        <v>77.7</v>
      </c>
      <c r="F212" s="19">
        <v>77.8</v>
      </c>
      <c r="G212" s="17">
        <f t="shared" si="58"/>
        <v>98.98089171974522</v>
      </c>
      <c r="H212" s="17">
        <f t="shared" si="59"/>
        <v>100.12870012870012</v>
      </c>
      <c r="I212" s="49">
        <f t="shared" si="60"/>
        <v>0</v>
      </c>
      <c r="J212" s="19"/>
      <c r="K212" s="19"/>
      <c r="L212" s="19"/>
      <c r="M212" s="19"/>
      <c r="N212" s="19"/>
      <c r="O212" s="48">
        <f t="shared" si="61"/>
        <v>177.82870012870012</v>
      </c>
    </row>
    <row r="213" spans="1:15" ht="22.5" hidden="1">
      <c r="A213" s="9" t="s">
        <v>86</v>
      </c>
      <c r="B213" s="5" t="s">
        <v>93</v>
      </c>
      <c r="C213" s="49">
        <f t="shared" si="57"/>
        <v>374.36355685131196</v>
      </c>
      <c r="D213" s="49">
        <v>240.4</v>
      </c>
      <c r="E213" s="19">
        <v>274.4</v>
      </c>
      <c r="F213" s="19">
        <v>274.3</v>
      </c>
      <c r="G213" s="17">
        <f t="shared" si="58"/>
        <v>114.14309484193011</v>
      </c>
      <c r="H213" s="17">
        <f t="shared" si="59"/>
        <v>99.96355685131196</v>
      </c>
      <c r="I213" s="49">
        <f t="shared" si="60"/>
        <v>0</v>
      </c>
      <c r="J213" s="19"/>
      <c r="K213" s="19"/>
      <c r="L213" s="19"/>
      <c r="M213" s="19"/>
      <c r="N213" s="19"/>
      <c r="O213" s="48">
        <f t="shared" si="61"/>
        <v>374.36355685131196</v>
      </c>
    </row>
    <row r="214" spans="1:15" ht="12.75" hidden="1">
      <c r="A214" s="9" t="s">
        <v>87</v>
      </c>
      <c r="B214" s="5" t="s">
        <v>94</v>
      </c>
      <c r="C214" s="49">
        <f t="shared" si="57"/>
        <v>132</v>
      </c>
      <c r="D214" s="49">
        <v>28.1</v>
      </c>
      <c r="E214" s="19">
        <v>32</v>
      </c>
      <c r="F214" s="19">
        <v>32</v>
      </c>
      <c r="G214" s="17">
        <f t="shared" si="58"/>
        <v>113.87900355871885</v>
      </c>
      <c r="H214" s="17">
        <f t="shared" si="59"/>
        <v>100</v>
      </c>
      <c r="I214" s="49">
        <f t="shared" si="60"/>
        <v>0</v>
      </c>
      <c r="J214" s="19"/>
      <c r="K214" s="19"/>
      <c r="L214" s="19"/>
      <c r="M214" s="19"/>
      <c r="N214" s="19"/>
      <c r="O214" s="48">
        <f t="shared" si="61"/>
        <v>132</v>
      </c>
    </row>
    <row r="215" spans="1:15" ht="22.5" hidden="1">
      <c r="A215" s="9" t="s">
        <v>88</v>
      </c>
      <c r="B215" s="5" t="s">
        <v>95</v>
      </c>
      <c r="C215" s="49">
        <f t="shared" si="57"/>
        <v>101.52641509433963</v>
      </c>
      <c r="D215" s="49">
        <v>15.4</v>
      </c>
      <c r="E215" s="19">
        <v>5.3</v>
      </c>
      <c r="F215" s="19">
        <v>5.1</v>
      </c>
      <c r="G215" s="17">
        <f t="shared" si="58"/>
        <v>34.41558441558442</v>
      </c>
      <c r="H215" s="17">
        <f t="shared" si="59"/>
        <v>96.22641509433963</v>
      </c>
      <c r="I215" s="49">
        <f t="shared" si="60"/>
        <v>0</v>
      </c>
      <c r="J215" s="19"/>
      <c r="K215" s="19"/>
      <c r="L215" s="19"/>
      <c r="M215" s="19"/>
      <c r="N215" s="19"/>
      <c r="O215" s="48">
        <f t="shared" si="61"/>
        <v>101.52641509433963</v>
      </c>
    </row>
    <row r="216" spans="1:15" ht="12.75" hidden="1">
      <c r="A216" s="9" t="s">
        <v>89</v>
      </c>
      <c r="B216" s="5" t="s">
        <v>96</v>
      </c>
      <c r="C216" s="49">
        <f t="shared" si="57"/>
        <v>248.6</v>
      </c>
      <c r="D216" s="49">
        <v>126.6</v>
      </c>
      <c r="E216" s="19">
        <v>148.6</v>
      </c>
      <c r="F216" s="19">
        <v>148.6</v>
      </c>
      <c r="G216" s="17">
        <f t="shared" si="58"/>
        <v>117.37756714060032</v>
      </c>
      <c r="H216" s="17">
        <f t="shared" si="59"/>
        <v>100</v>
      </c>
      <c r="I216" s="49">
        <f t="shared" si="60"/>
        <v>0</v>
      </c>
      <c r="J216" s="19"/>
      <c r="K216" s="19"/>
      <c r="L216" s="19"/>
      <c r="M216" s="19"/>
      <c r="N216" s="19"/>
      <c r="O216" s="48">
        <f t="shared" si="61"/>
        <v>248.6</v>
      </c>
    </row>
    <row r="217" spans="1:15" ht="12.75" hidden="1">
      <c r="A217" s="9" t="s">
        <v>90</v>
      </c>
      <c r="B217" s="5" t="s">
        <v>97</v>
      </c>
      <c r="C217" s="49">
        <f t="shared" si="57"/>
        <v>399.4</v>
      </c>
      <c r="D217" s="49">
        <v>243</v>
      </c>
      <c r="E217" s="19">
        <v>299.4</v>
      </c>
      <c r="F217" s="19">
        <v>299.4</v>
      </c>
      <c r="G217" s="17">
        <f t="shared" si="58"/>
        <v>123.20987654320987</v>
      </c>
      <c r="H217" s="17">
        <f t="shared" si="59"/>
        <v>100</v>
      </c>
      <c r="I217" s="49">
        <f t="shared" si="60"/>
        <v>0</v>
      </c>
      <c r="J217" s="19"/>
      <c r="K217" s="19"/>
      <c r="L217" s="19"/>
      <c r="M217" s="19"/>
      <c r="N217" s="19"/>
      <c r="O217" s="48">
        <f t="shared" si="61"/>
        <v>399.4</v>
      </c>
    </row>
    <row r="218" spans="1:15" ht="22.5" hidden="1">
      <c r="A218" s="9" t="s">
        <v>91</v>
      </c>
      <c r="B218" s="5" t="s">
        <v>98</v>
      </c>
      <c r="C218" s="49">
        <f t="shared" si="57"/>
        <v>192.76428571428573</v>
      </c>
      <c r="D218" s="49">
        <v>139.3</v>
      </c>
      <c r="E218" s="19">
        <v>100.8</v>
      </c>
      <c r="F218" s="19">
        <v>92.7</v>
      </c>
      <c r="G218" s="17">
        <f t="shared" si="58"/>
        <v>72.36180904522612</v>
      </c>
      <c r="H218" s="17">
        <f t="shared" si="59"/>
        <v>91.96428571428572</v>
      </c>
      <c r="I218" s="49">
        <f t="shared" si="60"/>
        <v>0</v>
      </c>
      <c r="J218" s="19"/>
      <c r="K218" s="19"/>
      <c r="L218" s="19"/>
      <c r="M218" s="19"/>
      <c r="N218" s="19"/>
      <c r="O218" s="48">
        <f t="shared" si="61"/>
        <v>192.76428571428573</v>
      </c>
    </row>
    <row r="219" spans="1:15" ht="12.75" hidden="1">
      <c r="A219" s="9" t="s">
        <v>121</v>
      </c>
      <c r="B219" s="5" t="s">
        <v>120</v>
      </c>
      <c r="C219" s="49" t="e">
        <f t="shared" si="57"/>
        <v>#DIV/0!</v>
      </c>
      <c r="D219" s="49">
        <v>20</v>
      </c>
      <c r="E219" s="19"/>
      <c r="F219" s="19"/>
      <c r="G219" s="17">
        <f t="shared" si="58"/>
        <v>0</v>
      </c>
      <c r="H219" s="17" t="e">
        <f t="shared" si="59"/>
        <v>#DIV/0!</v>
      </c>
      <c r="I219" s="49"/>
      <c r="J219" s="19"/>
      <c r="K219" s="19"/>
      <c r="L219" s="19"/>
      <c r="M219" s="19"/>
      <c r="N219" s="19"/>
      <c r="O219" s="48" t="e">
        <f t="shared" si="61"/>
        <v>#DIV/0!</v>
      </c>
    </row>
    <row r="220" spans="1:15" ht="22.5" hidden="1">
      <c r="A220" s="9" t="s">
        <v>3</v>
      </c>
      <c r="B220" s="6" t="s">
        <v>60</v>
      </c>
      <c r="C220" s="49">
        <f t="shared" si="57"/>
        <v>139.37390300230948</v>
      </c>
      <c r="D220" s="49">
        <v>38</v>
      </c>
      <c r="E220" s="19">
        <v>43.3</v>
      </c>
      <c r="F220" s="19">
        <v>41.6</v>
      </c>
      <c r="G220" s="17">
        <f t="shared" si="58"/>
        <v>113.94736842105262</v>
      </c>
      <c r="H220" s="17">
        <f t="shared" si="59"/>
        <v>96.07390300230948</v>
      </c>
      <c r="I220" s="49">
        <f aca="true" t="shared" si="62" ref="I220:I225">J220+M220</f>
        <v>0</v>
      </c>
      <c r="J220" s="19"/>
      <c r="K220" s="19"/>
      <c r="L220" s="19"/>
      <c r="M220" s="19"/>
      <c r="N220" s="19"/>
      <c r="O220" s="48">
        <f t="shared" si="61"/>
        <v>139.37390300230948</v>
      </c>
    </row>
    <row r="221" spans="1:15" ht="12.75" hidden="1">
      <c r="A221" s="9" t="s">
        <v>1</v>
      </c>
      <c r="B221" s="6" t="s">
        <v>61</v>
      </c>
      <c r="C221" s="49">
        <f t="shared" si="57"/>
        <v>399.9333888703766</v>
      </c>
      <c r="D221" s="49">
        <v>257.9</v>
      </c>
      <c r="E221" s="19">
        <v>300.1</v>
      </c>
      <c r="F221" s="19">
        <v>299.6</v>
      </c>
      <c r="G221" s="17">
        <f t="shared" si="58"/>
        <v>116.3629313687476</v>
      </c>
      <c r="H221" s="17">
        <f t="shared" si="59"/>
        <v>99.83338887037654</v>
      </c>
      <c r="I221" s="49">
        <f t="shared" si="62"/>
        <v>0</v>
      </c>
      <c r="J221" s="19"/>
      <c r="K221" s="19"/>
      <c r="L221" s="19"/>
      <c r="M221" s="19"/>
      <c r="N221" s="19"/>
      <c r="O221" s="48">
        <f t="shared" si="61"/>
        <v>399.9333888703766</v>
      </c>
    </row>
    <row r="222" spans="1:15" ht="21" customHeight="1" hidden="1">
      <c r="A222" s="9" t="s">
        <v>10</v>
      </c>
      <c r="B222" s="6" t="s">
        <v>62</v>
      </c>
      <c r="C222" s="49">
        <f t="shared" si="57"/>
        <v>291.9241149307337</v>
      </c>
      <c r="D222" s="49">
        <v>148.3</v>
      </c>
      <c r="E222" s="19">
        <v>194.9</v>
      </c>
      <c r="F222" s="19">
        <v>189.1</v>
      </c>
      <c r="G222" s="17">
        <f t="shared" si="58"/>
        <v>131.42279163857046</v>
      </c>
      <c r="H222" s="17">
        <f t="shared" si="59"/>
        <v>97.0241149307337</v>
      </c>
      <c r="I222" s="49">
        <f t="shared" si="62"/>
        <v>200.3</v>
      </c>
      <c r="J222" s="19">
        <v>0.3</v>
      </c>
      <c r="K222" s="19"/>
      <c r="L222" s="19">
        <v>0.6</v>
      </c>
      <c r="M222" s="17">
        <f>SUM(L222/J222*100)</f>
        <v>200</v>
      </c>
      <c r="N222" s="19"/>
      <c r="O222" s="48">
        <f t="shared" si="61"/>
        <v>492.2241149307337</v>
      </c>
    </row>
    <row r="223" spans="1:15" ht="22.5" hidden="1">
      <c r="A223" s="9" t="s">
        <v>11</v>
      </c>
      <c r="B223" s="6" t="s">
        <v>63</v>
      </c>
      <c r="C223" s="49">
        <f t="shared" si="57"/>
        <v>150</v>
      </c>
      <c r="D223" s="49">
        <v>45</v>
      </c>
      <c r="E223" s="19">
        <v>50</v>
      </c>
      <c r="F223" s="19">
        <v>50</v>
      </c>
      <c r="G223" s="17">
        <f t="shared" si="58"/>
        <v>111.11111111111111</v>
      </c>
      <c r="H223" s="17">
        <f t="shared" si="59"/>
        <v>100</v>
      </c>
      <c r="I223" s="49">
        <f t="shared" si="62"/>
        <v>0</v>
      </c>
      <c r="J223" s="19"/>
      <c r="K223" s="19"/>
      <c r="L223" s="19"/>
      <c r="M223" s="19"/>
      <c r="N223" s="19"/>
      <c r="O223" s="48">
        <f t="shared" si="61"/>
        <v>150</v>
      </c>
    </row>
    <row r="224" spans="1:15" ht="22.5" hidden="1">
      <c r="A224" s="9" t="s">
        <v>99</v>
      </c>
      <c r="B224" s="6" t="s">
        <v>100</v>
      </c>
      <c r="C224" s="49">
        <f t="shared" si="57"/>
        <v>137.6</v>
      </c>
      <c r="D224" s="49">
        <v>49.2</v>
      </c>
      <c r="E224" s="19">
        <v>37.6</v>
      </c>
      <c r="F224" s="19">
        <v>37.6</v>
      </c>
      <c r="G224" s="17">
        <f t="shared" si="58"/>
        <v>76.42276422764228</v>
      </c>
      <c r="H224" s="17">
        <f t="shared" si="59"/>
        <v>100</v>
      </c>
      <c r="I224" s="49">
        <f t="shared" si="62"/>
        <v>0</v>
      </c>
      <c r="J224" s="19"/>
      <c r="K224" s="19"/>
      <c r="L224" s="19"/>
      <c r="M224" s="19"/>
      <c r="N224" s="19"/>
      <c r="O224" s="48">
        <f t="shared" si="61"/>
        <v>137.6</v>
      </c>
    </row>
    <row r="225" spans="1:15" ht="33.75" hidden="1">
      <c r="A225" s="9" t="s">
        <v>101</v>
      </c>
      <c r="B225" s="6" t="s">
        <v>102</v>
      </c>
      <c r="C225" s="49">
        <f t="shared" si="57"/>
        <v>149</v>
      </c>
      <c r="D225" s="49">
        <v>72</v>
      </c>
      <c r="E225" s="19">
        <v>49</v>
      </c>
      <c r="F225" s="19">
        <v>49</v>
      </c>
      <c r="G225" s="17">
        <f t="shared" si="58"/>
        <v>68.05555555555556</v>
      </c>
      <c r="H225" s="17">
        <f t="shared" si="59"/>
        <v>100</v>
      </c>
      <c r="I225" s="49">
        <f t="shared" si="62"/>
        <v>0</v>
      </c>
      <c r="J225" s="19"/>
      <c r="K225" s="19"/>
      <c r="L225" s="19"/>
      <c r="M225" s="19"/>
      <c r="N225" s="19"/>
      <c r="O225" s="48">
        <f t="shared" si="61"/>
        <v>149</v>
      </c>
    </row>
    <row r="226" spans="1:15" ht="12.75" hidden="1">
      <c r="A226" s="9"/>
      <c r="B226" s="6"/>
      <c r="C226" s="49"/>
      <c r="D226" s="49"/>
      <c r="E226" s="19"/>
      <c r="F226" s="19"/>
      <c r="G226" s="17" t="e">
        <f t="shared" si="58"/>
        <v>#DIV/0!</v>
      </c>
      <c r="H226" s="17" t="e">
        <f t="shared" si="59"/>
        <v>#DIV/0!</v>
      </c>
      <c r="I226" s="49"/>
      <c r="J226" s="19"/>
      <c r="K226" s="19"/>
      <c r="L226" s="19"/>
      <c r="M226" s="19"/>
      <c r="N226" s="19"/>
      <c r="O226" s="48"/>
    </row>
    <row r="227" spans="1:15" ht="12.75" hidden="1">
      <c r="A227" s="9"/>
      <c r="B227" s="62" t="s">
        <v>29</v>
      </c>
      <c r="C227" s="49" t="e">
        <f>SUM(C204:C225)</f>
        <v>#DIV/0!</v>
      </c>
      <c r="D227" s="49">
        <f>SUM(D204:D225)</f>
        <v>2721</v>
      </c>
      <c r="E227" s="49">
        <f>SUM(E204:E225)</f>
        <v>2628.7</v>
      </c>
      <c r="F227" s="49">
        <f>SUM(F204:F225)</f>
        <v>2503.8999999999996</v>
      </c>
      <c r="G227" s="17">
        <f t="shared" si="58"/>
        <v>96.60786475560455</v>
      </c>
      <c r="H227" s="17">
        <f t="shared" si="59"/>
        <v>95.25240613230875</v>
      </c>
      <c r="I227" s="49">
        <f>SUM(I204:I225)</f>
        <v>284.8</v>
      </c>
      <c r="J227" s="49">
        <f>SUM(J204:J225)</f>
        <v>84.8</v>
      </c>
      <c r="K227" s="49">
        <f>SUM(K204:K225)</f>
        <v>0</v>
      </c>
      <c r="L227" s="49">
        <f>SUM(L204:L225)</f>
        <v>0.6</v>
      </c>
      <c r="M227" s="26">
        <f>SUM(L227/J227*100)</f>
        <v>0.7075471698113208</v>
      </c>
      <c r="N227" s="49">
        <f>SUM(N204:N225)</f>
        <v>0</v>
      </c>
      <c r="O227" s="49" t="e">
        <f>SUM(O204:O225)</f>
        <v>#DIV/0!</v>
      </c>
    </row>
    <row r="228" spans="1:15" ht="12.75" hidden="1">
      <c r="A228" s="9"/>
      <c r="B228" s="24" t="s">
        <v>118</v>
      </c>
      <c r="C228" s="49"/>
      <c r="D228" s="49"/>
      <c r="E228" s="49"/>
      <c r="F228" s="49"/>
      <c r="G228" s="17"/>
      <c r="H228" s="17"/>
      <c r="I228" s="49"/>
      <c r="J228" s="49"/>
      <c r="K228" s="49"/>
      <c r="L228" s="49"/>
      <c r="M228" s="49"/>
      <c r="N228" s="49"/>
      <c r="O228" s="48">
        <f>SUM(C228+I228)</f>
        <v>0</v>
      </c>
    </row>
    <row r="229" spans="1:15" ht="12.75" hidden="1">
      <c r="A229" s="23" t="s">
        <v>9</v>
      </c>
      <c r="B229" s="6" t="s">
        <v>118</v>
      </c>
      <c r="C229" s="49">
        <f>E229+H229</f>
        <v>177.50541871921183</v>
      </c>
      <c r="D229" s="49">
        <v>74.9</v>
      </c>
      <c r="E229" s="19">
        <v>81.2</v>
      </c>
      <c r="F229" s="19">
        <v>78.2</v>
      </c>
      <c r="G229" s="17">
        <f>SUM(E229/D229*100)</f>
        <v>108.41121495327101</v>
      </c>
      <c r="H229" s="17">
        <f>SUM(F229/E229*100)</f>
        <v>96.30541871921181</v>
      </c>
      <c r="I229" s="50">
        <f>SUM(J229,M229)</f>
        <v>20.1421768707483</v>
      </c>
      <c r="J229" s="49">
        <v>14.7</v>
      </c>
      <c r="K229" s="49"/>
      <c r="L229" s="49">
        <v>0.8</v>
      </c>
      <c r="M229" s="17">
        <f>SUM(L229/J229*100)</f>
        <v>5.4421768707483</v>
      </c>
      <c r="N229" s="49"/>
      <c r="O229" s="48">
        <f>SUM(C229+I229)</f>
        <v>197.64759558996013</v>
      </c>
    </row>
    <row r="230" spans="1:15" ht="12.75" hidden="1">
      <c r="A230" s="23" t="s">
        <v>143</v>
      </c>
      <c r="B230" s="6" t="s">
        <v>162</v>
      </c>
      <c r="C230" s="49"/>
      <c r="D230" s="49"/>
      <c r="E230" s="19"/>
      <c r="F230" s="19"/>
      <c r="G230" s="17"/>
      <c r="H230" s="17"/>
      <c r="I230" s="50"/>
      <c r="J230" s="49">
        <v>2.7</v>
      </c>
      <c r="K230" s="49"/>
      <c r="L230" s="49">
        <v>0.2</v>
      </c>
      <c r="M230" s="17">
        <f>SUM(L230/J230*100)</f>
        <v>7.4074074074074066</v>
      </c>
      <c r="N230" s="49"/>
      <c r="O230" s="48"/>
    </row>
    <row r="231" spans="1:15" ht="12.75" hidden="1">
      <c r="A231" s="9"/>
      <c r="B231" s="8" t="s">
        <v>64</v>
      </c>
      <c r="C231" s="49"/>
      <c r="D231" s="49"/>
      <c r="E231" s="19"/>
      <c r="F231" s="19"/>
      <c r="G231" s="17"/>
      <c r="H231" s="17"/>
      <c r="I231" s="49"/>
      <c r="J231" s="19"/>
      <c r="K231" s="19"/>
      <c r="L231" s="19"/>
      <c r="M231" s="19"/>
      <c r="N231" s="19"/>
      <c r="O231" s="48">
        <f>SUM(C231+I231)</f>
        <v>0</v>
      </c>
    </row>
    <row r="232" spans="1:15" ht="12.75" hidden="1">
      <c r="A232" s="9" t="s">
        <v>5</v>
      </c>
      <c r="B232" s="5" t="s">
        <v>6</v>
      </c>
      <c r="C232" s="49">
        <f>E232+H232</f>
        <v>0</v>
      </c>
      <c r="D232" s="49">
        <v>0</v>
      </c>
      <c r="E232" s="17"/>
      <c r="F232" s="17"/>
      <c r="G232" s="17"/>
      <c r="H232" s="17"/>
      <c r="I232" s="50">
        <f>SUM(J232,M232)</f>
        <v>57.8</v>
      </c>
      <c r="J232" s="17">
        <v>57.8</v>
      </c>
      <c r="K232" s="17"/>
      <c r="L232" s="17"/>
      <c r="M232" s="17">
        <f aca="true" t="shared" si="63" ref="M232:M237">SUM(L232/J232*100)</f>
        <v>0</v>
      </c>
      <c r="N232" s="17"/>
      <c r="O232" s="48">
        <f>SUM(C232+I232)</f>
        <v>57.8</v>
      </c>
    </row>
    <row r="233" spans="1:15" ht="22.5" hidden="1">
      <c r="A233" s="9" t="s">
        <v>7</v>
      </c>
      <c r="B233" s="5" t="s">
        <v>65</v>
      </c>
      <c r="C233" s="48">
        <f>E233+H233</f>
        <v>0</v>
      </c>
      <c r="D233" s="48">
        <v>0</v>
      </c>
      <c r="E233" s="17"/>
      <c r="F233" s="17"/>
      <c r="G233" s="17"/>
      <c r="H233" s="17"/>
      <c r="I233" s="50">
        <f>SUM(J233,M233)</f>
        <v>32.9</v>
      </c>
      <c r="J233" s="17">
        <v>32.9</v>
      </c>
      <c r="K233" s="17"/>
      <c r="L233" s="17"/>
      <c r="M233" s="17">
        <f t="shared" si="63"/>
        <v>0</v>
      </c>
      <c r="N233" s="17"/>
      <c r="O233" s="48">
        <f>SUM(C233+I233)</f>
        <v>32.9</v>
      </c>
    </row>
    <row r="234" spans="1:15" ht="12.75" hidden="1">
      <c r="A234" s="9"/>
      <c r="B234" s="61" t="s">
        <v>29</v>
      </c>
      <c r="C234" s="48">
        <f>SUM(C232:C232)</f>
        <v>0</v>
      </c>
      <c r="D234" s="48">
        <f>SUM(D232:D232)</f>
        <v>0</v>
      </c>
      <c r="E234" s="48">
        <f>SUM(E232:E232)</f>
        <v>0</v>
      </c>
      <c r="F234" s="48">
        <f>SUM(F232:F232)</f>
        <v>0</v>
      </c>
      <c r="G234" s="17"/>
      <c r="H234" s="17"/>
      <c r="I234" s="50">
        <f>SUM(J234,M234)</f>
        <v>90.69999999999999</v>
      </c>
      <c r="J234" s="48">
        <f>SUM(J232:J233)</f>
        <v>90.69999999999999</v>
      </c>
      <c r="K234" s="48">
        <f>SUM(K232:K233)</f>
        <v>0</v>
      </c>
      <c r="L234" s="48">
        <f>SUM(L232:L233)</f>
        <v>0</v>
      </c>
      <c r="M234" s="26">
        <f t="shared" si="63"/>
        <v>0</v>
      </c>
      <c r="N234" s="48">
        <f>SUM(N232:N233)</f>
        <v>0</v>
      </c>
      <c r="O234" s="48">
        <f>SUM(O232:O233)</f>
        <v>90.69999999999999</v>
      </c>
    </row>
    <row r="235" spans="1:15" ht="0.75" customHeight="1" hidden="1">
      <c r="A235" s="9"/>
      <c r="B235" s="5"/>
      <c r="C235" s="48"/>
      <c r="D235" s="48"/>
      <c r="E235" s="16"/>
      <c r="F235" s="16"/>
      <c r="G235" s="17" t="e">
        <f aca="true" t="shared" si="64" ref="G235:H237">SUM(E235/D235*100)</f>
        <v>#DIV/0!</v>
      </c>
      <c r="H235" s="17" t="e">
        <f t="shared" si="64"/>
        <v>#DIV/0!</v>
      </c>
      <c r="I235" s="50"/>
      <c r="J235" s="16"/>
      <c r="K235" s="16"/>
      <c r="L235" s="16"/>
      <c r="M235" s="17" t="e">
        <f t="shared" si="63"/>
        <v>#DIV/0!</v>
      </c>
      <c r="N235" s="16"/>
      <c r="O235" s="48">
        <f>SUM(C235+I235)</f>
        <v>0</v>
      </c>
    </row>
    <row r="236" spans="1:15" ht="12.75" hidden="1">
      <c r="A236" s="9"/>
      <c r="B236" s="62"/>
      <c r="C236" s="48"/>
      <c r="D236" s="48"/>
      <c r="E236" s="48"/>
      <c r="F236" s="48"/>
      <c r="G236" s="17" t="e">
        <f t="shared" si="64"/>
        <v>#DIV/0!</v>
      </c>
      <c r="H236" s="17" t="e">
        <f t="shared" si="64"/>
        <v>#DIV/0!</v>
      </c>
      <c r="I236" s="50"/>
      <c r="J236" s="48"/>
      <c r="K236" s="48"/>
      <c r="L236" s="48"/>
      <c r="M236" s="17" t="e">
        <f t="shared" si="63"/>
        <v>#DIV/0!</v>
      </c>
      <c r="N236" s="48"/>
      <c r="O236" s="48"/>
    </row>
    <row r="237" spans="1:15" ht="12.75" hidden="1">
      <c r="A237" s="9"/>
      <c r="B237" s="62" t="s">
        <v>66</v>
      </c>
      <c r="C237" s="53" t="e">
        <f>SUM(C168,C182,C194,C202,C227,C234,+C229)</f>
        <v>#DIV/0!</v>
      </c>
      <c r="D237" s="53">
        <f>SUM(D168,D182,D194,D202,D227,D234,+D229)</f>
        <v>19777.2</v>
      </c>
      <c r="E237" s="53">
        <f>SUM(E168,E182,E194,E202,E227,E234,E236+E229)</f>
        <v>27891.7</v>
      </c>
      <c r="F237" s="53">
        <f>SUM(F168,F182,F194,F202,F227,F234,F236+F229)</f>
        <v>23443.8</v>
      </c>
      <c r="G237" s="25">
        <f t="shared" si="64"/>
        <v>141.0295694031511</v>
      </c>
      <c r="H237" s="25">
        <f t="shared" si="64"/>
        <v>84.05296199227726</v>
      </c>
      <c r="I237" s="51">
        <f>SUM(J237,M237)</f>
        <v>1353.2287937743192</v>
      </c>
      <c r="J237" s="53">
        <f>SUM(J168,J182,J194,J202,J227,J234,J236+J229+J230)</f>
        <v>1336.4</v>
      </c>
      <c r="K237" s="53">
        <f>SUM(K168,K182,K194,K202,K227,K234,K236+K229)</f>
        <v>0</v>
      </c>
      <c r="L237" s="53">
        <f>SUM(L168,L182,L194,L202,L227,L234,L236+L229+L230)</f>
        <v>224.89999999999998</v>
      </c>
      <c r="M237" s="25">
        <f t="shared" si="63"/>
        <v>16.828793774319063</v>
      </c>
      <c r="N237" s="53">
        <f>SUM(N168,N182,N194,N202,N227,N234,N236)</f>
        <v>0</v>
      </c>
      <c r="O237" s="53" t="e">
        <f>SUM(C237+I237)</f>
        <v>#DIV/0!</v>
      </c>
    </row>
    <row r="238" spans="1:15" ht="12.75" hidden="1">
      <c r="A238" s="11"/>
      <c r="B238" s="2"/>
      <c r="C238" s="22"/>
      <c r="D238" s="22"/>
      <c r="E238" s="1"/>
      <c r="F238" s="1"/>
      <c r="G238" s="1"/>
      <c r="H238" s="1"/>
      <c r="I238" s="22"/>
      <c r="J238" s="1"/>
      <c r="K238" s="1"/>
      <c r="L238" s="1"/>
      <c r="M238" s="1"/>
      <c r="N238" s="1"/>
      <c r="O238" s="72"/>
    </row>
    <row r="239" spans="1:15" ht="12.75" hidden="1">
      <c r="A239" s="11"/>
      <c r="B239" s="2"/>
      <c r="C239" s="22"/>
      <c r="D239" s="22"/>
      <c r="E239" s="1"/>
      <c r="F239" s="1"/>
      <c r="G239" s="1"/>
      <c r="H239" s="1"/>
      <c r="I239" s="22"/>
      <c r="J239" s="1"/>
      <c r="K239" s="1"/>
      <c r="L239" s="1"/>
      <c r="M239" s="1"/>
      <c r="N239" s="1"/>
      <c r="O239" s="22"/>
    </row>
    <row r="240" spans="1:15" ht="12.75" hidden="1">
      <c r="A240" s="13"/>
      <c r="B240" s="27" t="s">
        <v>167</v>
      </c>
      <c r="C240" s="22"/>
      <c r="D240" s="22"/>
      <c r="E240" s="22"/>
      <c r="F240" s="22"/>
      <c r="G240" s="22"/>
      <c r="H240" s="22"/>
      <c r="I240" s="14"/>
      <c r="J240" s="14"/>
      <c r="K240" s="14"/>
      <c r="L240" s="22" t="s">
        <v>168</v>
      </c>
      <c r="M240" s="14"/>
      <c r="N240" s="14"/>
      <c r="O240" s="14"/>
    </row>
    <row r="241" spans="1:15" ht="12.75">
      <c r="A241" s="11"/>
      <c r="B241" s="2"/>
      <c r="C241" s="22"/>
      <c r="D241" s="22"/>
      <c r="E241" s="22"/>
      <c r="F241" s="1"/>
      <c r="G241" s="1"/>
      <c r="H241" s="22"/>
      <c r="I241" s="22"/>
      <c r="J241" s="1"/>
      <c r="K241" s="1"/>
      <c r="L241" s="1"/>
      <c r="M241" s="1"/>
      <c r="N241" s="1"/>
      <c r="O241" s="22"/>
    </row>
    <row r="242" spans="1:15" ht="12.75">
      <c r="A242" s="11"/>
      <c r="B242" s="27"/>
      <c r="C242" s="22"/>
      <c r="D242" s="22"/>
      <c r="E242" s="22"/>
      <c r="F242" s="22"/>
      <c r="G242" s="22"/>
      <c r="H242" s="22"/>
      <c r="I242" s="22"/>
      <c r="J242" s="1"/>
      <c r="K242" s="1"/>
      <c r="L242" s="1"/>
      <c r="M242" s="1"/>
      <c r="N242" s="1"/>
      <c r="O242" s="22"/>
    </row>
    <row r="243" spans="1:15" ht="12.75">
      <c r="A243" s="11"/>
      <c r="B243" s="27"/>
      <c r="C243" s="22"/>
      <c r="D243" s="22"/>
      <c r="E243" s="22"/>
      <c r="F243" s="22"/>
      <c r="G243" s="22"/>
      <c r="H243" s="22"/>
      <c r="I243" s="22"/>
      <c r="J243" s="1"/>
      <c r="K243" s="1"/>
      <c r="L243" s="1"/>
      <c r="M243" s="1"/>
      <c r="N243" s="1"/>
      <c r="O243" s="22"/>
    </row>
    <row r="244" spans="1:15" ht="12.75">
      <c r="A244" s="11"/>
      <c r="B244" s="36"/>
      <c r="C244" s="22"/>
      <c r="D244" s="1"/>
      <c r="E244" s="1"/>
      <c r="F244" s="1"/>
      <c r="G244" s="22"/>
      <c r="H244" s="22"/>
      <c r="I244" s="22"/>
      <c r="J244" s="1"/>
      <c r="K244" s="1"/>
      <c r="L244" s="22"/>
      <c r="M244" s="1"/>
      <c r="N244" s="1"/>
      <c r="O244" s="22"/>
    </row>
  </sheetData>
  <mergeCells count="24">
    <mergeCell ref="Q131:R131"/>
    <mergeCell ref="Q2:AE2"/>
    <mergeCell ref="Q4:Q5"/>
    <mergeCell ref="R4:R5"/>
    <mergeCell ref="S4:X4"/>
    <mergeCell ref="Y4:AD4"/>
    <mergeCell ref="AE4:AE5"/>
    <mergeCell ref="A138:O138"/>
    <mergeCell ref="A139:O139"/>
    <mergeCell ref="A141:A142"/>
    <mergeCell ref="B141:B142"/>
    <mergeCell ref="C141:H141"/>
    <mergeCell ref="I141:N141"/>
    <mergeCell ref="O141:O142"/>
    <mergeCell ref="A2:O2"/>
    <mergeCell ref="J137:L137"/>
    <mergeCell ref="M137:O137"/>
    <mergeCell ref="A4:A5"/>
    <mergeCell ref="B4:B5"/>
    <mergeCell ref="C4:H4"/>
    <mergeCell ref="I4:N4"/>
    <mergeCell ref="O4:O5"/>
    <mergeCell ref="J136:L136"/>
    <mergeCell ref="M136:O136"/>
  </mergeCells>
  <printOptions/>
  <pageMargins left="0.7874015748031497" right="0.3937007874015748" top="0.7874015748031497" bottom="0.7874015748031497" header="0.5118110236220472"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User</cp:lastModifiedBy>
  <cp:lastPrinted>2013-05-28T07:55:44Z</cp:lastPrinted>
  <dcterms:created xsi:type="dcterms:W3CDTF">2002-01-17T13:22:50Z</dcterms:created>
  <dcterms:modified xsi:type="dcterms:W3CDTF">2013-05-28T07:56:56Z</dcterms:modified>
  <cp:category/>
  <cp:version/>
  <cp:contentType/>
  <cp:contentStatus/>
</cp:coreProperties>
</file>